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457" documentId="120_S{118792C3-22EF-5104-A093-F22BFE3913F3}" xr6:coauthVersionLast="47" xr6:coauthVersionMax="47" xr10:uidLastSave="{86BE2167-6930-47EA-B5A1-F5880890C340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8" i="1" l="1" a="1"/>
  <c r="N218" i="1"/>
  <c r="M218" i="1" a="1"/>
  <c r="M218" i="1"/>
  <c r="N215" i="1" a="1"/>
  <c r="N215" i="1" s="1"/>
  <c r="M215" i="1" a="1"/>
  <c r="M215" i="1" s="1"/>
  <c r="N214" i="1" a="1"/>
  <c r="N214" i="1" s="1"/>
  <c r="M214" i="1" a="1"/>
  <c r="M214" i="1" s="1"/>
  <c r="N213" i="1" a="1"/>
  <c r="N213" i="1" s="1"/>
  <c r="M213" i="1" a="1"/>
  <c r="M213" i="1" s="1"/>
  <c r="N211" i="1" a="1"/>
  <c r="N211" i="1" s="1"/>
  <c r="M211" i="1" a="1"/>
  <c r="M211" i="1" s="1"/>
  <c r="N210" i="1" a="1"/>
  <c r="N210" i="1" s="1"/>
  <c r="M210" i="1" a="1"/>
  <c r="M210" i="1" s="1"/>
  <c r="N209" i="1" a="1"/>
  <c r="N209" i="1" s="1"/>
  <c r="M209" i="1" a="1"/>
  <c r="M209" i="1" s="1"/>
  <c r="N206" i="1" a="1"/>
  <c r="N206" i="1" s="1"/>
  <c r="M206" i="1" a="1"/>
  <c r="M206" i="1" s="1"/>
  <c r="N205" i="1" a="1"/>
  <c r="N205" i="1" s="1"/>
  <c r="M205" i="1" a="1"/>
  <c r="M205" i="1" s="1"/>
  <c r="N204" i="1" a="1"/>
  <c r="N204" i="1" s="1"/>
  <c r="M204" i="1" a="1"/>
  <c r="M204" i="1" s="1"/>
  <c r="N203" i="1" a="1"/>
  <c r="N203" i="1" s="1"/>
  <c r="M203" i="1" a="1"/>
  <c r="M203" i="1" s="1"/>
  <c r="N202" i="1" a="1"/>
  <c r="N202" i="1" s="1"/>
  <c r="M202" i="1" a="1"/>
  <c r="M202" i="1" s="1"/>
  <c r="N198" i="1" a="1"/>
  <c r="N198" i="1" s="1"/>
  <c r="M198" i="1" a="1"/>
  <c r="M198" i="1" s="1"/>
  <c r="N195" i="1" a="1"/>
  <c r="N195" i="1" s="1"/>
  <c r="M195" i="1" a="1"/>
  <c r="M195" i="1" s="1"/>
  <c r="N190" i="1" a="1"/>
  <c r="N190" i="1"/>
  <c r="M190" i="1" a="1"/>
  <c r="M190" i="1"/>
  <c r="H190" i="1" a="1"/>
  <c r="H190" i="1"/>
  <c r="H186" i="1" a="1"/>
  <c r="H186" i="1"/>
  <c r="M186" i="1" a="1"/>
  <c r="M186" i="1"/>
  <c r="N186" i="1" a="1"/>
  <c r="N186" i="1"/>
  <c r="M187" i="1" a="1"/>
  <c r="M187" i="1"/>
  <c r="N185" i="1" a="1"/>
  <c r="N185" i="1"/>
  <c r="M185" i="1" a="1"/>
  <c r="M185" i="1"/>
  <c r="N184" i="1" a="1"/>
  <c r="N184" i="1"/>
  <c r="M184" i="1" a="1"/>
  <c r="M184" i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 s="1"/>
  <c r="BE35" i="1" a="1"/>
  <c r="BE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BD58" i="1" s="1" a="1"/>
  <c r="BD58" i="1" s="1"/>
  <c r="AQ58" i="1"/>
  <c r="BR58" i="1"/>
  <c r="BS58" i="1"/>
  <c r="BT52" i="1"/>
  <c r="A69" i="1"/>
  <c r="C69" i="1"/>
  <c r="G69" i="1"/>
  <c r="R69" i="1"/>
  <c r="S69" i="1" a="1"/>
  <c r="S69" i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AJ38" i="1"/>
  <c r="AK38" i="1"/>
  <c r="AL38" i="1"/>
  <c r="AM38" i="1"/>
  <c r="AO38" i="1"/>
  <c r="BE38" i="1" s="1" a="1"/>
  <c r="BE38" i="1" s="1"/>
  <c r="AP38" i="1"/>
  <c r="AQ38" i="1"/>
  <c r="BB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L177" i="15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L178" i="15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L190" i="15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F210" i="12"/>
  <c r="L210" i="15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L214" i="15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F246" i="12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39" i="1" l="1" a="1"/>
  <c r="BC39" i="1" s="1"/>
  <c r="BD57" i="1" a="1"/>
  <c r="BD57" i="1" s="1"/>
  <c r="AM64" i="1"/>
  <c r="BD69" i="1" a="1"/>
  <c r="BD69" i="1" s="1"/>
  <c r="BC47" i="1" a="1"/>
  <c r="BC47" i="1" s="1"/>
  <c r="K256" i="15"/>
  <c r="F256" i="12"/>
  <c r="K255" i="15"/>
  <c r="F255" i="12"/>
  <c r="K254" i="15"/>
  <c r="F254" i="12"/>
  <c r="K253" i="15"/>
  <c r="F253" i="12"/>
  <c r="K252" i="15"/>
  <c r="F252" i="12"/>
  <c r="K251" i="15"/>
  <c r="F251" i="12"/>
  <c r="K250" i="15"/>
  <c r="F250" i="12"/>
  <c r="K249" i="15"/>
  <c r="F249" i="12"/>
  <c r="K248" i="15"/>
  <c r="F248" i="12"/>
  <c r="K247" i="15"/>
  <c r="F247" i="12"/>
  <c r="K245" i="15"/>
  <c r="F245" i="12"/>
  <c r="K244" i="15"/>
  <c r="F244" i="12"/>
  <c r="K242" i="15"/>
  <c r="F242" i="12"/>
  <c r="K241" i="15"/>
  <c r="F241" i="12"/>
  <c r="K240" i="15"/>
  <c r="F240" i="12"/>
  <c r="K239" i="15"/>
  <c r="F239" i="12"/>
  <c r="K238" i="15"/>
  <c r="F238" i="12"/>
  <c r="K237" i="15"/>
  <c r="F237" i="12"/>
  <c r="K236" i="15"/>
  <c r="F236" i="12"/>
  <c r="K235" i="15"/>
  <c r="F235" i="12"/>
  <c r="K234" i="15"/>
  <c r="F234" i="12"/>
  <c r="K233" i="15"/>
  <c r="F233" i="12"/>
  <c r="K232" i="15"/>
  <c r="F232" i="12"/>
  <c r="K231" i="15"/>
  <c r="F231" i="12"/>
  <c r="K230" i="15"/>
  <c r="F230" i="12"/>
  <c r="K229" i="15"/>
  <c r="F229" i="12"/>
  <c r="K228" i="15"/>
  <c r="F228" i="12"/>
  <c r="K227" i="15"/>
  <c r="F227" i="12"/>
  <c r="K226" i="15"/>
  <c r="F226" i="12"/>
  <c r="K225" i="15"/>
  <c r="F225" i="12"/>
  <c r="K224" i="15"/>
  <c r="F224" i="12"/>
  <c r="K223" i="15"/>
  <c r="F223" i="12"/>
  <c r="K222" i="15"/>
  <c r="F222" i="12"/>
  <c r="K221" i="15"/>
  <c r="F221" i="12"/>
  <c r="K220" i="15"/>
  <c r="F220" i="12"/>
  <c r="K219" i="15"/>
  <c r="F219" i="12"/>
  <c r="K218" i="15"/>
  <c r="F218" i="12"/>
  <c r="K217" i="15"/>
  <c r="F217" i="12"/>
  <c r="K216" i="15"/>
  <c r="F216" i="12"/>
  <c r="K215" i="15"/>
  <c r="F215" i="12"/>
  <c r="K214" i="15"/>
  <c r="F214" i="12"/>
  <c r="K213" i="15"/>
  <c r="F213" i="12"/>
  <c r="K212" i="15"/>
  <c r="F212" i="12"/>
  <c r="K211" i="15"/>
  <c r="F211" i="12"/>
  <c r="K209" i="15"/>
  <c r="F209" i="12"/>
  <c r="K208" i="15"/>
  <c r="F208" i="12"/>
  <c r="K207" i="15"/>
  <c r="F207" i="12"/>
  <c r="K206" i="15"/>
  <c r="F206" i="12"/>
  <c r="K205" i="15"/>
  <c r="F205" i="12"/>
  <c r="K204" i="15"/>
  <c r="F204" i="12"/>
  <c r="K203" i="15"/>
  <c r="F203" i="12"/>
  <c r="K202" i="15"/>
  <c r="F202" i="12"/>
  <c r="K201" i="15"/>
  <c r="F201" i="12"/>
  <c r="K200" i="15"/>
  <c r="F200" i="12"/>
  <c r="K199" i="15"/>
  <c r="F199" i="12"/>
  <c r="K198" i="15"/>
  <c r="F198" i="12"/>
  <c r="K197" i="15"/>
  <c r="F197" i="12"/>
  <c r="K196" i="15"/>
  <c r="F196" i="12"/>
  <c r="K195" i="15"/>
  <c r="F195" i="12"/>
  <c r="K194" i="15"/>
  <c r="F194" i="12"/>
  <c r="K193" i="15"/>
  <c r="F193" i="12"/>
  <c r="K192" i="15"/>
  <c r="F192" i="12"/>
  <c r="K191" i="15"/>
  <c r="F191" i="12"/>
  <c r="K190" i="15"/>
  <c r="F190" i="12"/>
  <c r="K189" i="15"/>
  <c r="F189" i="12"/>
  <c r="K188" i="15"/>
  <c r="F188" i="12"/>
  <c r="K187" i="15"/>
  <c r="F187" i="12"/>
  <c r="K186" i="15"/>
  <c r="F186" i="12"/>
  <c r="K185" i="15"/>
  <c r="F185" i="12"/>
  <c r="K184" i="15"/>
  <c r="F184" i="12"/>
  <c r="K183" i="15"/>
  <c r="F183" i="12"/>
  <c r="K182" i="15"/>
  <c r="F182" i="12"/>
  <c r="K181" i="15"/>
  <c r="F181" i="12"/>
  <c r="K180" i="15"/>
  <c r="F180" i="12"/>
  <c r="K179" i="15"/>
  <c r="F179" i="12"/>
  <c r="K178" i="15"/>
  <c r="F178" i="12"/>
  <c r="K177" i="15"/>
  <c r="F177" i="12"/>
  <c r="K176" i="15"/>
  <c r="F176" i="12"/>
  <c r="K172" i="15"/>
  <c r="F172" i="12"/>
  <c r="K171" i="15"/>
  <c r="F171" i="12"/>
  <c r="K169" i="15"/>
  <c r="F169" i="12"/>
  <c r="K168" i="15"/>
  <c r="F168" i="12"/>
  <c r="K166" i="15"/>
  <c r="F166" i="12"/>
  <c r="K161" i="15"/>
  <c r="F161" i="12"/>
  <c r="I136" i="15"/>
  <c r="E128" i="12"/>
  <c r="AM140" i="1"/>
  <c r="F137" i="12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F294" i="12"/>
  <c r="G298" i="10"/>
  <c r="D297" i="10"/>
  <c r="C297" i="10"/>
  <c r="AN290" i="1"/>
  <c r="AM290" i="1"/>
  <c r="F293" i="12"/>
  <c r="G297" i="10"/>
  <c r="D296" i="10"/>
  <c r="C296" i="10"/>
  <c r="AN289" i="1"/>
  <c r="AM289" i="1"/>
  <c r="F292" i="12"/>
  <c r="G296" i="10"/>
  <c r="D295" i="10"/>
  <c r="C295" i="10"/>
  <c r="AN288" i="1"/>
  <c r="AM288" i="1"/>
  <c r="F291" i="12"/>
  <c r="G295" i="10"/>
  <c r="D294" i="10"/>
  <c r="C294" i="10"/>
  <c r="AN287" i="1"/>
  <c r="AM287" i="1"/>
  <c r="F290" i="12"/>
  <c r="G294" i="10"/>
  <c r="D293" i="10"/>
  <c r="C293" i="10"/>
  <c r="AN286" i="1"/>
  <c r="AM286" i="1"/>
  <c r="F289" i="12"/>
  <c r="G293" i="10"/>
  <c r="D292" i="10"/>
  <c r="C292" i="10"/>
  <c r="AN285" i="1"/>
  <c r="AM285" i="1"/>
  <c r="F288" i="12"/>
  <c r="G292" i="10"/>
  <c r="D291" i="10"/>
  <c r="C291" i="10"/>
  <c r="AM284" i="1"/>
  <c r="F287" i="12"/>
  <c r="G291" i="10"/>
  <c r="D290" i="10"/>
  <c r="C290" i="10"/>
  <c r="AN283" i="1"/>
  <c r="AM283" i="1"/>
  <c r="F286" i="12"/>
  <c r="G290" i="10"/>
  <c r="D289" i="10"/>
  <c r="C289" i="10"/>
  <c r="AN282" i="1"/>
  <c r="AM282" i="1"/>
  <c r="F285" i="12"/>
  <c r="G289" i="10"/>
  <c r="D288" i="10"/>
  <c r="C288" i="10"/>
  <c r="AN281" i="1"/>
  <c r="AM281" i="1"/>
  <c r="F284" i="12"/>
  <c r="G288" i="10"/>
  <c r="D287" i="10"/>
  <c r="C287" i="10"/>
  <c r="AN280" i="1"/>
  <c r="AM280" i="1"/>
  <c r="F283" i="12"/>
  <c r="G287" i="10"/>
  <c r="D286" i="10"/>
  <c r="C286" i="10"/>
  <c r="AN279" i="1"/>
  <c r="AM279" i="1"/>
  <c r="F282" i="12"/>
  <c r="G286" i="10"/>
  <c r="D285" i="10"/>
  <c r="C285" i="10"/>
  <c r="AN278" i="1"/>
  <c r="AM278" i="1"/>
  <c r="F281" i="12"/>
  <c r="G285" i="10"/>
  <c r="D284" i="10"/>
  <c r="C284" i="10"/>
  <c r="AN277" i="1"/>
  <c r="AM277" i="1"/>
  <c r="F280" i="12"/>
  <c r="G284" i="10"/>
  <c r="D283" i="10"/>
  <c r="C283" i="10"/>
  <c r="AN276" i="1"/>
  <c r="AM276" i="1"/>
  <c r="F279" i="12"/>
  <c r="G283" i="10"/>
  <c r="D282" i="10"/>
  <c r="C282" i="10"/>
  <c r="AM275" i="1"/>
  <c r="F278" i="12"/>
  <c r="G282" i="10"/>
  <c r="D281" i="10"/>
  <c r="C281" i="10"/>
  <c r="AN274" i="1"/>
  <c r="AM274" i="1"/>
  <c r="F277" i="12"/>
  <c r="G281" i="10"/>
  <c r="D280" i="10"/>
  <c r="C280" i="10"/>
  <c r="AN273" i="1"/>
  <c r="F276" i="12"/>
  <c r="G280" i="10"/>
  <c r="D279" i="10"/>
  <c r="C279" i="10"/>
  <c r="AN272" i="1"/>
  <c r="AM272" i="1"/>
  <c r="F275" i="12"/>
  <c r="G279" i="10"/>
  <c r="BD271" i="1" a="1"/>
  <c r="BD271" i="1" s="1"/>
  <c r="M278" i="10"/>
  <c r="D278" i="10"/>
  <c r="C278" i="10"/>
  <c r="AN271" i="1"/>
  <c r="AM271" i="1"/>
  <c r="F274" i="12"/>
  <c r="G278" i="10"/>
  <c r="D277" i="10"/>
  <c r="C277" i="10"/>
  <c r="AN270" i="1"/>
  <c r="AM270" i="1"/>
  <c r="F273" i="12"/>
  <c r="G277" i="10"/>
  <c r="D276" i="10"/>
  <c r="C276" i="10"/>
  <c r="AM269" i="1"/>
  <c r="F272" i="12"/>
  <c r="G276" i="10"/>
  <c r="D275" i="10"/>
  <c r="C275" i="10"/>
  <c r="AN268" i="1"/>
  <c r="AM268" i="1"/>
  <c r="F271" i="12"/>
  <c r="G275" i="10"/>
  <c r="D274" i="10"/>
  <c r="C274" i="10"/>
  <c r="AN267" i="1"/>
  <c r="AM267" i="1"/>
  <c r="F270" i="12"/>
  <c r="G274" i="10"/>
  <c r="D273" i="10"/>
  <c r="C273" i="10"/>
  <c r="AN266" i="1"/>
  <c r="AM266" i="1"/>
  <c r="F269" i="12"/>
  <c r="G273" i="10"/>
  <c r="D272" i="10"/>
  <c r="C272" i="10"/>
  <c r="AN265" i="1"/>
  <c r="AM265" i="1"/>
  <c r="F268" i="12"/>
  <c r="G272" i="10"/>
  <c r="D271" i="10"/>
  <c r="C271" i="10"/>
  <c r="AN264" i="1"/>
  <c r="F267" i="12"/>
  <c r="G271" i="10"/>
  <c r="D270" i="10"/>
  <c r="C270" i="10"/>
  <c r="AM263" i="1"/>
  <c r="F266" i="12"/>
  <c r="G270" i="10"/>
  <c r="D269" i="10"/>
  <c r="C269" i="10"/>
  <c r="AN262" i="1"/>
  <c r="AM262" i="1"/>
  <c r="F265" i="12"/>
  <c r="G269" i="10"/>
  <c r="D268" i="10"/>
  <c r="C268" i="10"/>
  <c r="AN261" i="1"/>
  <c r="AM261" i="1"/>
  <c r="F264" i="12"/>
  <c r="G268" i="10"/>
  <c r="D267" i="10"/>
  <c r="C267" i="10"/>
  <c r="AN260" i="1"/>
  <c r="AM260" i="1"/>
  <c r="F263" i="12"/>
  <c r="G267" i="10"/>
  <c r="D266" i="10"/>
  <c r="C266" i="10"/>
  <c r="AN259" i="1"/>
  <c r="AM259" i="1"/>
  <c r="F262" i="12"/>
  <c r="G266" i="10"/>
  <c r="D265" i="10"/>
  <c r="C265" i="10"/>
  <c r="AN258" i="1"/>
  <c r="AM258" i="1"/>
  <c r="F261" i="12"/>
  <c r="G265" i="10"/>
  <c r="D264" i="10"/>
  <c r="C264" i="10"/>
  <c r="AM257" i="1"/>
  <c r="F260" i="12"/>
  <c r="G264" i="10"/>
  <c r="D263" i="10"/>
  <c r="C263" i="10"/>
  <c r="AN256" i="1"/>
  <c r="AM256" i="1"/>
  <c r="F259" i="12"/>
  <c r="G263" i="10"/>
  <c r="D262" i="10"/>
  <c r="C262" i="10"/>
  <c r="AN255" i="1"/>
  <c r="AM255" i="1"/>
  <c r="F258" i="12"/>
  <c r="G262" i="10"/>
  <c r="D261" i="10"/>
  <c r="C261" i="10"/>
  <c r="AN254" i="1"/>
  <c r="AM254" i="1"/>
  <c r="F257" i="12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<sst xmlns="http://schemas.openxmlformats.org/spreadsheetml/2006/main" count="5552" uniqueCount="1355">
  <si>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</si>
  <si>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</si>
  <si>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</si>
  <si>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</si>
  <si>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</si>
  <si>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</si>
  <si>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</si>
  <si>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</si>
  <si>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</si>
  <si>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</si>
  <si>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</si>
  <si>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</si>
  <si>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</si>
  <si>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</si>
  <si>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</si>
  <si>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</si>
  <si>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</si>
  <si>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</si>
  <si>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</si>
  <si>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</si>
  <si>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</si>
  <si>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</si>
  <si>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</si>
  <si>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</si>
  <si>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</si>
  <si>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</si>
  <si>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</si>
  <si>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</si>
  <si>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</si>
  <si>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</si>
  <si>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</si>
  <si>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</si>
  <si>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</si>
  <si>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</si>
  <si>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</si>
  <si>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</si>
  <si>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</si>
  <si>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</si>
  <si>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</si>
  <si>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</si>
  <si>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</si>
  <si>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</si>
  <si>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</si>
  <si>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</si>
  <si>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</si>
  <si>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</si>
  <si>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</si>
  <si>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</si>
  <si>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</si>
  <si>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</si>
  <si>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</si>
  <si>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</si>
  <si>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</si>
  <si>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</si>
  <si>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</si>
  <si>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</si>
  <si>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</si>
  <si>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</si>
  <si>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</si>
  <si>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</si>
  <si>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</si>
  <si>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</si>
  <si>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</si>
  <si>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</si>
  <si>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</si>
  <si>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</si>
  <si>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</si>
  <si>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</si>
  <si>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</si>
  <si>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</si>
  <si>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</si>
  <si>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</si>
  <si>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</si>
  <si>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</si>
  <si>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</si>
  <si>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</si>
  <si>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</si>
  <si>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</si>
  <si>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</si>
  <si>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</si>
  <si>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</si>
  <si>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</si>
  <si>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</si>
  <si>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</si>
  <si>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</si>
  <si>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</si>
  <si>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</si>
  <si>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</si>
  <si>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</si>
  <si>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</si>
  <si>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</si>
  <si>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</si>
  <si>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</si>
  <si>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</si>
  <si>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</si>
  <si>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</si>
  <si>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</si>
  <si>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</si>
  <si>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</si>
  <si>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</si>
  <si>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</si>
  <si>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</si>
  <si>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</si>
  <si>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</si>
  <si>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</si>
  <si>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</si>
  <si>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</si>
  <si>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</si>
  <si>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</si>
  <si>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</si>
  <si>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</si>
  <si>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</si>
  <si>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</si>
  <si>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</si>
  <si>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</si>
  <si>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</si>
  <si>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</si>
  <si>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</si>
  <si>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</si>
  <si>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</si>
  <si>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</si>
  <si>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</si>
  <si>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</si>
  <si>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</si>
  <si>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</si>
  <si>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</si>
  <si>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</si>
  <si>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</si>
  <si>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</si>
  <si>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</si>
  <si>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</si>
  <si>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</si>
  <si>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</si>
  <si>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</si>
  <si>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</si>
  <si>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</si>
  <si>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</si>
  <si>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</si>
  <si>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</si>
  <si>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</si>
  <si>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</si>
  <si>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</si>
  <si>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</si>
  <si>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</si>
  <si>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</si>
  <si>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</si>
  <si>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</si>
  <si>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</si>
  <si>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</si>
  <si>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</si>
  <si>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</si>
  <si>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</si>
  <si>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</si>
  <si>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</si>
  <si>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</si>
  <si>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</si>
  <si>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</si>
  <si>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</si>
  <si>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</si>
  <si>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</si>
  <si>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</si>
  <si>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</si>
  <si>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</si>
  <si>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</si>
  <si>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</si>
  <si>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</si>
  <si>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</si>
  <si>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</si>
  <si>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</si>
  <si>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</si>
  <si>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</si>
  <si>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</si>
  <si>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</si>
  <si>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</si>
  <si>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</si>
  <si>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</si>
  <si>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</si>
  <si>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</si>
  <si>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</si>
  <si>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</si>
  <si>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</si>
  <si>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</si>
  <si>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</si>
  <si>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</si>
  <si>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</si>
  <si>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</si>
  <si>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</si>
  <si>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</si>
  <si>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</si>
  <si>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</si>
  <si>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</si>
  <si>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</si>
  <si>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</si>
  <si>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</si>
  <si>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</si>
  <si>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</si>
  <si>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</si>
  <si>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</si>
  <si>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</si>
  <si>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</si>
  <si>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</si>
  <si>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</si>
  <si>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</si>
  <si>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</si>
  <si>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</si>
  <si>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</si>
  <si>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</si>
  <si>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</si>
  <si>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</si>
  <si>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</si>
  <si>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</si>
  <si>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</si>
  <si>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</si>
  <si>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</si>
  <si>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</si>
  <si>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</si>
  <si>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</si>
  <si>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</si>
  <si>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</si>
  <si>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</si>
  <si>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</si>
  <si>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</si>
  <si>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</si>
  <si>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</si>
  <si>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</si>
  <si>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</si>
  <si>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</si>
  <si>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</si>
  <si>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</si>
  <si>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</si>
  <si>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</si>
  <si>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</si>
  <si>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</si>
  <si>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</si>
  <si>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</si>
  <si>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</si>
  <si>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</si>
  <si>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</si>
  <si>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</si>
  <si>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</si>
  <si>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</si>
  <si>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</si>
  <si>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</si>
  <si>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</si>
  <si>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</si>
  <si>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</si>
  <si>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</si>
  <si>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</si>
  <si>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</si>
  <si>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</si>
  <si>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</si>
  <si>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</si>
  <si>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</si>
  <si>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</si>
  <si>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</si>
  <si>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</si>
  <si>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</si>
  <si>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</si>
  <si>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</si>
  <si>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</si>
  <si>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</si>
  <si>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</si>
  <si>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</si>
  <si>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</si>
  <si>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</si>
  <si>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</si>
  <si>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</si>
  <si>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</si>
  <si>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</si>
  <si>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</si>
  <si>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</si>
  <si>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</si>
  <si>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</si>
  <si>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</si>
  <si>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</si>
  <si>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</si>
  <si>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</si>
  <si>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</si>
  <si>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</si>
  <si>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</si>
  <si>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</si>
  <si>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</si>
  <si>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</si>
  <si>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</si>
  <si>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</si>
  <si>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</si>
  <si>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</si>
  <si>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</si>
  <si>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</si>
  <si>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</si>
  <si>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</si>
  <si>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</si>
  <si>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</si>
  <si>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</si>
  <si>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</si>
  <si>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</si>
  <si>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</si>
  <si>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</si>
  <si>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</si>
  <si>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</si>
  <si>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</si>
  <si>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</si>
  <si>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</si>
  <si>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</si>
  <si>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</si>
  <si>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</si>
  <si>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</si>
  <si>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</si>
  <si>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</si>
  <si>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</si>
  <si>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</si>
  <si>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</si>
  <si>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</si>
  <si>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</si>
  <si>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</si>
  <si>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</si>
  <si>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</si>
  <si>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</si>
  <si>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</si>
  <si>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</si>
  <si>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</si>
  <si>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</si>
  <si>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</si>
  <si>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</si>
  <si>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</si>
  <si>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</si>
  <si>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</si>
  <si>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</si>
  <si>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</si>
  <si>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</si>
  <si>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</si>
  <si>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</si>
  <si>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</si>
  <si>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</si>
  <si>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</si>
  <si>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</si>
  <si>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</si>
  <si>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</si>
  <si>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</si>
  <si>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</si>
  <si>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</si>
  <si>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</si>
  <si>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</si>
  <si>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</si>
  <si>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</si>
  <si>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</si>
  <si>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</si>
  <si>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</si>
  <si>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</si>
  <si>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</si>
  <si>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</si>
  <si>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</si>
  <si>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</si>
  <si>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</si>
  <si>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</si>
  <si>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</si>
  <si>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</si>
  <si>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</si>
  <si>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</si>
  <si>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</si>
  <si>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</si>
  <si>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</si>
  <si>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</si>
  <si>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</si>
  <si>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</si>
  <si>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</si>
  <si>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</si>
  <si>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</si>
  <si>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</si>
  <si>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</si>
  <si>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</si>
  <si>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</si>
  <si>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</si>
  <si>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</si>
  <si>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</si>
  <si>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</si>
  <si>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</si>
  <si>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</si>
  <si>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</si>
  <si>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</si>
  <si>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</si>
  <si>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</si>
  <si>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</si>
  <si>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</si>
  <si>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</si>
  <si>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</si>
  <si>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</si>
  <si>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</si>
  <si>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</si>
  <si>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</si>
  <si>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</si>
  <si>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</si>
  <si>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</si>
  <si>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</si>
  <si>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</si>
  <si>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</si>
  <si>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</si>
  <si>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</si>
  <si>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</si>
  <si>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</si>
  <si>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</si>
  <si>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</si>
  <si>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</si>
  <si>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</si>
  <si>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</si>
  <si>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</si>
  <si>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</si>
  <si>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</si>
  <si>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</si>
  <si>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</si>
  <si>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</si>
  <si>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</si>
  <si>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</si>
  <si>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</si>
  <si>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</si>
  <si>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</si>
  <si>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</si>
  <si>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</si>
  <si>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</si>
  <si>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</si>
  <si>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</si>
  <si>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</si>
  <si>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</si>
  <si>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</si>
  <si>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</si>
  <si>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</si>
  <si>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</si>
  <si>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</si>
  <si>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</si>
  <si>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</si>
  <si>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</si>
  <si>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</si>
  <si>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</si>
  <si>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</si>
  <si>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</si>
  <si>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</si>
  <si>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</si>
  <si>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</si>
  <si>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</si>
  <si>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</si>
  <si>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</si>
  <si>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</si>
  <si>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</si>
  <si>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</si>
  <si>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</si>
  <si>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</si>
  <si>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</si>
  <si>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</si>
  <si>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</si>
  <si>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</si>
  <si>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</si>
  <si>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</si>
  <si>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</si>
  <si>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</si>
  <si>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</si>
  <si>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</si>
  <si>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</si>
  <si>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</si>
  <si>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</si>
  <si>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</si>
  <si>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</si>
  <si>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</si>
  <si>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</si>
  <si>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</si>
  <si>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</si>
  <si>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</si>
  <si>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</si>
  <si>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</si>
  <si>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</si>
  <si>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</si>
  <si>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</si>
  <si>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</si>
  <si>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</si>
  <si>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</si>
  <si>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</si>
  <si>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</si>
  <si>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</si>
  <si>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</si>
  <si>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</si>
  <si>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</si>
  <si>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</si>
  <si>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</si>
  <si>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</si>
  <si>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</si>
  <si>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</si>
  <si>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</si>
  <si>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</si>
  <si>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</si>
  <si>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</si>
  <si>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</si>
  <si>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</si>
  <si>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</si>
  <si>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</si>
  <si>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</si>
  <si>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</si>
  <si>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</si>
  <si>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</si>
  <si>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</si>
  <si>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</si>
  <si>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</si>
  <si>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</si>
  <si>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</si>
  <si>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</si>
  <si>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</si>
  <si>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</si>
  <si>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</si>
  <si>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</si>
  <si>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</si>
  <si>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</si>
  <si>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</si>
  <si>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</si>
  <si>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</si>
  <si>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</si>
  <si>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</si>
  <si>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</si>
  <si>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</si>
  <si>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</si>
  <si>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</si>
  <si>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</si>
  <si>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</si>
  <si>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</si>
  <si>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</si>
  <si>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</si>
  <si>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</si>
  <si>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</si>
  <si>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</si>
  <si>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</si>
  <si>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</si>
  <si>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</si>
  <si>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</si>
  <si>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</si>
  <si>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</si>
  <si>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</si>
  <si>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</si>
  <si>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</si>
  <si>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</si>
  <si>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</si>
  <si>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</si>
  <si>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</si>
  <si>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</si>
  <si>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</si>
  <si>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</si>
  <si>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</si>
  <si>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</si>
  <si>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</si>
  <si>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</si>
  <si>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</si>
  <si>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</si>
  <si>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</si>
  <si>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</si>
  <si>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</si>
  <si>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</si>
  <si>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</si>
  <si>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</si>
  <si>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</si>
  <si>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</si>
  <si>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</si>
  <si>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</si>
  <si>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</si>
  <si>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</si>
  <si>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</si>
  <si>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</si>
  <si>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</si>
  <si>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</si>
  <si>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</si>
  <si>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</si>
  <si>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</si>
  <si>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</si>
  <si>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</si>
  <si>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</si>
  <si>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</si>
  <si>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</si>
  <si>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</si>
  <si>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</si>
  <si>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</si>
  <si>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</si>
  <si>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</si>
  <si>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</si>
  <si>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</si>
  <si>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</si>
  <si>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</si>
  <si>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</si>
  <si>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</si>
  <si>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</si>
  <si>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</si>
  <si>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</si>
  <si>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</si>
  <si>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</si>
  <si>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</si>
  <si>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</si>
  <si>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</si>
  <si>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</si>
  <si>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</si>
  <si>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</si>
  <si>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</si>
  <si>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</si>
  <si>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</si>
  <si>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</si>
  <si>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</si>
  <si>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</si>
  <si>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</si>
  <si>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</si>
  <si>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</si>
  <si>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</si>
  <si>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</si>
  <si>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</si>
  <si>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</si>
  <si>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</si>
  <si>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</si>
  <si>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</si>
  <si>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</si>
  <si>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</si>
  <si>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</si>
  <si>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</si>
  <si>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</si>
  <si>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</si>
  <si>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</si>
  <si>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</si>
  <si>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</si>
  <si>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</si>
  <si>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</si>
  <si>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</si>
  <si>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</si>
  <si>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</si>
  <si>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</si>
  <si>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</si>
  <si>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</si>
  <si>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</si>
  <si>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</si>
  <si>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</si>
  <si>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</si>
  <si>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</si>
  <si>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</si>
  <si>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</si>
  <si>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</si>
  <si>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</si>
  <si>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</si>
  <si>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</si>
  <si>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</si>
  <si>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</si>
  <si>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</si>
  <si>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</si>
  <si>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</si>
  <si>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</si>
  <si>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</si>
  <si>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</si>
  <si>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</si>
  <si>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</si>
  <si>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</si>
  <si>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</si>
  <si>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</si>
  <si>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</si>
  <si>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</si>
  <si>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</si>
  <si>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</si>
  <si>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</si>
  <si>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</si>
  <si>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</si>
  <si>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</si>
  <si>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</si>
  <si>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</si>
  <si>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</si>
  <si>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</si>
  <si>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</si>
  <si>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</si>
  <si>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</si>
  <si>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</si>
  <si>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</si>
  <si>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</si>
  <si>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</si>
  <si>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</si>
  <si>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</si>
  <si>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</si>
  <si>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</si>
  <si>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</si>
  <si>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</si>
  <si>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</si>
  <si>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</si>
  <si>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</si>
  <si>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</si>
  <si>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</si>
  <si>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</si>
  <si>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</si>
  <si>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</si>
  <si>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</si>
  <si>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</si>
  <si>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</si>
  <si>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</si>
  <si>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</si>
  <si>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</si>
  <si>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</si>
  <si>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</si>
  <si>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</si>
  <si>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</si>
  <si>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</si>
  <si>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</si>
  <si>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</si>
  <si>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</si>
  <si>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</si>
  <si>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</si>
  <si>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</si>
  <si>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</si>
  <si>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</si>
  <si>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</si>
  <si>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</si>
  <si>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</si>
  <si>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</si>
  <si>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</si>
  <si>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</si>
  <si>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</si>
  <si>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</si>
  <si>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</si>
  <si>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</si>
  <si>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</si>
  <si>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</si>
  <si>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</si>
  <si>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</si>
  <si>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</si>
  <si>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</si>
  <si>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</si>
  <si>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</si>
  <si>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</si>
  <si>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</si>
  <si>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</si>
  <si>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</si>
  <si>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</si>
  <si>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</si>
  <si>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</si>
  <si>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</si>
  <si>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</si>
  <si>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</si>
  <si>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</si>
  <si>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</si>
  <si>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</si>
  <si>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</si>
  <si>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</si>
  <si>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</si>
  <si>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</si>
  <si>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</si>
  <si>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</si>
  <si>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</si>
  <si>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</si>
  <si>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</si>
  <si>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</si>
  <si>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</si>
  <si>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</si>
  <si>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</si>
  <si>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</si>
  <si>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</si>
  <si>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</si>
  <si>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</si>
  <si>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</si>
  <si>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</si>
  <si>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</si>
  <si>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</si>
  <si>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</si>
  <si>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</si>
  <si>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</si>
  <si>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</si>
  <si>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</si>
  <si>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</si>
  <si>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</si>
  <si>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</si>
  <si>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</si>
  <si>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</si>
  <si>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</si>
  <si>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</si>
  <si>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</si>
  <si>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</si>
  <si>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</si>
  <si>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</si>
  <si>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</si>
  <si>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</si>
  <si>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</si>
  <si>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</si>
  <si>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</si>
  <si>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</si>
  <si>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</si>
  <si>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</si>
  <si>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</si>
  <si>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</si>
  <si>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</si>
  <si>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</si>
  <si>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</si>
  <si>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</si>
  <si>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</si>
  <si>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</si>
  <si>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</si>
  <si>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</si>
  <si>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</si>
  <si>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</si>
  <si>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</si>
  <si>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</si>
  <si>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</si>
  <si>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</si>
  <si>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</si>
  <si>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</si>
  <si>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</si>
  <si>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</si>
  <si>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</si>
  <si>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</si>
  <si>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</si>
  <si>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</si>
  <si>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</si>
  <si>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</si>
  <si>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</si>
  <si>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</si>
  <si>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</si>
  <si>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</si>
  <si>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</si>
  <si>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</si>
  <si>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</si>
  <si>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</si>
  <si>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</si>
  <si>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</si>
  <si>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</si>
  <si>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</si>
  <si>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</si>
  <si>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</si>
  <si>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</si>
  <si>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</si>
  <si>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</si>
  <si>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</si>
  <si>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</si>
  <si>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</si>
  <si>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</si>
  <si>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</si>
  <si>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</si>
  <si>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</si>
  <si>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</si>
  <si>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</si>
  <si>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</si>
  <si>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</si>
  <si>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</si>
  <si>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</si>
  <si>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</si>
  <si>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</si>
  <si>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</si>
  <si>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</si>
  <si>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</si>
  <si>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</si>
  <si>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</si>
  <si>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</si>
  <si>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</si>
  <si>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</si>
  <si>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</si>
  <si>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</si>
  <si>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</si>
  <si>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</si>
  <si>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</si>
  <si>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</si>
  <si>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</si>
  <si>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</si>
  <si>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</si>
  <si>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</si>
  <si>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</si>
  <si>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</si>
  <si>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</si>
  <si>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</si>
  <si>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</si>
  <si>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</si>
  <si>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</si>
  <si>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</si>
  <si>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</si>
  <si>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</si>
  <si>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</si>
  <si>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</si>
  <si>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</si>
  <si>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</si>
  <si>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</si>
  <si>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</si>
  <si>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</si>
  <si>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</si>
  <si>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</si>
  <si>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</si>
  <si>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</si>
  <si>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</si>
  <si>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</si>
  <si>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</si>
  <si>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</si>
  <si>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</si>
  <si>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</si>
  <si>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</si>
  <si>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</si>
  <si>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</si>
  <si>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</si>
  <si>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</si>
  <si>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</si>
  <si>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</si>
  <si>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</si>
  <si>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</si>
  <si>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</si>
  <si>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</si>
  <si>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</si>
  <si>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</si>
  <si>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</si>
  <si>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</si>
  <si>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</si>
  <si>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</si>
  <si>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</si>
  <si>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</si>
  <si>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</si>
  <si>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</si>
  <si>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</si>
  <si>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</si>
  <si>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</si>
  <si>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</si>
  <si>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</si>
  <si>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</si>
  <si>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</si>
  <si>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</si>
  <si>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</si>
  <si>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</si>
  <si>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</si>
  <si>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</si>
  <si>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</si>
  <si>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</si>
  <si>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</si>
  <si>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</si>
  <si>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</si>
  <si>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</si>
  <si>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</si>
  <si>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</si>
  <si>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</si>
  <si>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</si>
  <si>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</si>
  <si>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</si>
  <si>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</si>
  <si>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</si>
  <si>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</si>
  <si>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</si>
  <si>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</si>
  <si>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</si>
  <si>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</si>
  <si>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</si>
  <si>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</si>
  <si>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</si>
  <si>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</si>
  <si>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</si>
  <si>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</si>
  <si>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</si>
  <si>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</si>
  <si>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</si>
  <si>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</si>
  <si>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</si>
  <si>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</si>
  <si>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</si>
  <si>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</si>
  <si>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</si>
  <si>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</si>
  <si>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</si>
  <si>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</si>
  <si>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</si>
  <si>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</si>
  <si>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</si>
  <si>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</si>
  <si>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</si>
  <si>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</si>
  <si>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</si>
  <si>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</si>
  <si>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</si>
  <si>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</si>
  <si>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</si>
  <si>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</si>
  <si>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</si>
  <si>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</si>
  <si>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</si>
  <si>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</si>
  <si>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</si>
  <si>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</si>
  <si>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</si>
  <si>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</si>
  <si>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</si>
  <si>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</si>
  <si>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</si>
  <si>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</si>
  <si>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</si>
  <si>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</si>
  <si>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</si>
  <si>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</si>
  <si>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</si>
  <si>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</si>
  <si>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</si>
  <si>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</si>
  <si>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</si>
  <si>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</si>
  <si>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</si>
  <si>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</si>
  <si>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</si>
  <si>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</si>
  <si>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</si>
  <si>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</si>
  <si>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</si>
  <si>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</si>
  <si>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</si>
  <si>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</si>
  <si>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</si>
  <si>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</si>
  <si>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</si>
  <si>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</si>
  <si>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</si>
  <si>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</si>
  <si>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</si>
  <si>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</si>
  <si>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</si>
  <si>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</si>
  <si>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</si>
  <si>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</si>
  <si>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</si>
  <si>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</si>
  <si>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</si>
  <si>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</si>
  <si>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</si>
  <si>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</si>
  <si>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</si>
  <si>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</si>
  <si>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</si>
  <si>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</si>
  <si>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</si>
  <si>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</si>
  <si>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</si>
  <si>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</si>
  <si>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</si>
  <si>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</si>
  <si>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</si>
  <si>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</si>
  <si>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</si>
  <si>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</si>
  <si>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</si>
  <si>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</si>
  <si>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</si>
  <si>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</si>
  <si>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</si>
  <si>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</si>
  <si>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</si>
  <si>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</si>
  <si>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</si>
  <si>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</si>
  <si>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</si>
  <si>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</si>
  <si>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</si>
  <si>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</si>
  <si>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</si>
  <si>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</si>
  <si>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</si>
  <si>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</si>
  <si>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</si>
  <si>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</si>
  <si>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</si>
  <si>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</si>
  <si>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</si>
  <si>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</si>
  <si>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</si>
  <si>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</si>
  <si>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</si>
  <si>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</si>
  <si>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</si>
  <si>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</si>
  <si>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</si>
  <si>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</si>
  <si>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</si>
  <si>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</si>
  <si>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</si>
  <si>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</si>
  <si>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</si>
  <si>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</si>
  <si>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</si>
  <si>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</si>
  <si>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</si>
  <si>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</si>
  <si>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</si>
  <si>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</si>
  <si>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</si>
  <si>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</si>
  <si>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</si>
  <si>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</si>
  <si>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</si>
  <si>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</si>
  <si>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</si>
  <si>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</si>
  <si>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</si>
  <si>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</si>
  <si>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</si>
  <si>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</si>
  <si>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</si>
  <si>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</si>
  <si>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</si>
  <si>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</si>
  <si>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</si>
  <si>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</si>
  <si>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</si>
  <si>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</si>
  <si>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</si>
  <si>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</si>
  <si>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</si>
  <si>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</si>
  <si>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</si>
  <si>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</si>
  <si>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</si>
  <si>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</si>
  <si>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</si>
  <si>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</si>
  <si>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</si>
  <si>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</si>
  <si>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</si>
  <si>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</si>
  <si>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</si>
  <si>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</si>
  <si>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</si>
  <si>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</si>
  <si>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</si>
  <si>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</si>
  <si>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</si>
  <si>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</si>
  <si>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</si>
  <si>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</si>
  <si>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</si>
  <si>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</si>
  <si>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</si>
  <si>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</si>
  <si>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</si>
  <si>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</si>
  <si>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</si>
  <si>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</si>
  <si>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</si>
  <si>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</si>
  <si>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</si>
  <si>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</si>
  <si>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</si>
  <si>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</si>
  <si>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</si>
  <si>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</si>
  <si>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</si>
  <si>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</si>
  <si>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</si>
  <si>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</si>
  <si>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</si>
  <si>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</si>
  <si>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</si>
  <si>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</si>
  <si>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</si>
  <si>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</si>
  <si>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</si>
  <si>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</si>
  <si>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</si>
  <si>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</si>
  <si>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</si>
  <si>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</si>
  <si>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</si>
  <si>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</si>
  <si>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</si>
  <si>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</si>
  <si>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</si>
  <si>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</si>
  <si>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</si>
  <si>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</si>
  <si>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</si>
  <si>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</si>
  <si>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</si>
  <si>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</si>
  <si>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</si>
  <si>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</si>
  <si>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</si>
  <si>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</si>
  <si>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</si>
  <si>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</si>
  <si>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</si>
  <si>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</si>
  <si>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</si>
  <si>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</si>
  <si>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</si>
  <si>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</si>
  <si>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</si>
  <si>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</si>
  <si>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</si>
  <si>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</si>
  <si>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</si>
  <si>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</si>
  <si>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</si>
  <si>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</si>
  <si>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</si>
  <si>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</si>
  <si>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</si>
  <si>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</si>
  <si>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</si>
  <si>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</si>
  <si>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</si>
  <si>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</si>
  <si>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</si>
  <si>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</si>
  <si>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</si>
  <si>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</si>
  <si>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</si>
  <si>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</si>
  <si>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</si>
  <si>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</si>
  <si>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</si>
  <si>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</si>
  <si>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</si>
  <si>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</si>
  <si>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</si>
  <si>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</si>
  <si>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</si>
  <si>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</si>
  <si>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</si>
  <si>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</si>
  <si>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</si>
  <si>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</si>
  <si>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</si>
  <si>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</si>
  <si>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</si>
  <si>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</si>
  <si>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</si>
  <si>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</si>
  <si>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</si>
  <si>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</si>
  <si>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</si>
  <si>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</si>
  <si>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</si>
  <si>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</si>
  <si>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</si>
  <si>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</si>
  <si>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</si>
  <si>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</si>
  <si>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</si>
  <si>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</si>
  <si>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</si>
  <si>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</si>
  <si>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</si>
  <si>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</si>
  <si>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</si>
  <si>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 xml:space="preserve">MC1 12h38 / Em intervalo 15h38 até 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</si>
  <si>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</si>
  <si>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</si>
  <si>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</si>
  <si>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</si>
  <si>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</si>
  <si>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 xml:space="preserve">Alterado a programação para NIvelamento / TP pronto 09h00 / Realizado intervalo das 09h37 até 11h07 / 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</si>
  <si>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</si>
  <si>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</si>
  <si>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</si>
  <si>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</si>
  <si>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</si>
  <si>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</si>
  <si>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</si>
  <si>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07h44 / Em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</si>
  <si>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</si>
  <si>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</si>
  <si>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</si>
  <si>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</si>
  <si>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</si>
  <si>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</si>
  <si>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</si>
  <si>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</si>
  <si>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</si>
  <si>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</si>
  <si>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</si>
  <si>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</si>
  <si>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</si>
  <si>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</si>
  <si>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</si>
  <si>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</si>
  <si>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</si>
  <si>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</si>
  <si>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</si>
  <si>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</si>
  <si>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</si>
  <si>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</si>
  <si>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</si>
  <si>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>Descarga de barra</t>
  </si>
  <si>
    <t>ZQBZB-ZRX</t>
  </si>
  <si>
    <t>ZQBZBVZRX</t>
  </si>
  <si>
    <t>Jonas</t>
  </si>
  <si>
    <t>ZXP-2</t>
  </si>
  <si>
    <t>189ZFY/ZXP189</t>
  </si>
  <si>
    <t>PDM -Substituição de dormentes</t>
  </si>
  <si>
    <t>Limpeza de lastro</t>
  </si>
  <si>
    <t>ZYQZEM</t>
  </si>
  <si>
    <t>Bloco - TP's Dormentes + Solda + V89</t>
  </si>
  <si>
    <t>ZEM130-1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</si>
  <si>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</si>
  <si>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</si>
  <si>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</si>
  <si>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</si>
  <si>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Socaria Mecanizada</t>
  </si>
  <si>
    <t>Descarga de Dormentes / Recolhimento de dormentes / Descarga de Pedra</t>
  </si>
  <si>
    <t>Execução de solda - Condicionado a temperatura (obs: Sombra do intervalo da Modernização)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</si>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</sst>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9" headerRowBorderDxfId="227" tableBorderDxfId="228" totalsRowBorderDxfId="226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25"/>
    <tableColumn id="4" xr3:uid="{062C67FE-0D06-4582-BA9C-B087681F34EC}" name="SUB" dataDxfId="224"/>
    <tableColumn id="5" xr3:uid="{1DF130D1-4D15-4DFF-8266-F1B81CAA897E}" name="KM Inicio" dataDxfId="223"/>
    <tableColumn id="6" xr3:uid="{A344A0E9-F964-4FE5-9EB0-2661309404E9}" name="KM Fim" dataDxfId="222"/>
    <tableColumn id="7" xr3:uid="{B0ED4DF3-274E-46B6-A2D1-0985F47224C1}" name="Trecho" dataDxfId="221"/>
    <tableColumn id="8" xr3:uid="{1DE44FFC-B2F5-4DE5-A7E5-915DA69A16F8}" name="SB" dataDxfId="220"/>
    <tableColumn id="9" xr3:uid="{7841069B-E29E-4A5E-B561-931B24D14782}" name="NOME SUB" dataDxfId="219"/>
    <tableColumn id="10" xr3:uid="{01B251F8-5EA1-4C87-81E3-9BD14100B544}" name="Trecho Coordenação" dataDxfId="21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7"/>
    <tableColumn id="8" xr3:uid="{98E82858-1ECA-4DB3-8AE4-BBB972FC487D}" name="CORRELATO" dataDxfId="216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15" dataDxfId="214" headerRowBorderDxfId="212" tableBorderDxfId="213">
  <autoFilter ref="A1:A216" xr:uid="{0436727B-5FB8-4B0E-A1C6-DFB9231E4B16}"/>
  <tableColumns count="1">
    <tableColumn id="1" xr3:uid="{D0196BA9-8675-415E-BBE0-E5D0002285D2}" name="BLOCO" dataDxfId="211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/>
  <sortState xmlns:xlrd2="http://schemas.microsoft.com/office/spreadsheetml/2017/richdata2" ref="A6:BS1001">
    <sortCondition ref="E5:E1001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BJ4" activePane="bottomRight" state="frozen"/>
      <selection pane="bottomRight" activeCell="BO174" sqref="BO174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215" t="s">
        <v>920</v>
      </c>
      <c r="C1" s="216"/>
      <c r="D1" s="216"/>
      <c r="E1" s="3"/>
      <c r="F1" s="215" t="s">
        <v>921</v>
      </c>
      <c r="G1" s="216"/>
      <c r="H1" s="217"/>
      <c r="I1" s="216"/>
      <c r="J1" s="216"/>
      <c r="K1" s="216"/>
      <c r="L1" s="216"/>
      <c r="M1" s="216"/>
      <c r="N1" s="216"/>
      <c r="O1" s="216"/>
      <c r="P1" s="216"/>
      <c r="Q1" s="216"/>
      <c r="R1" s="216"/>
      <c r="S1" s="216"/>
      <c r="T1" s="216"/>
      <c r="U1" s="216"/>
      <c r="V1" s="216"/>
      <c r="W1" s="216"/>
      <c r="X1" s="216"/>
      <c r="Y1" s="216"/>
      <c r="Z1" s="216"/>
      <c r="AA1" s="216"/>
      <c r="AB1" s="216"/>
      <c r="AC1" s="216"/>
      <c r="AD1" s="216"/>
      <c r="AE1" s="216"/>
      <c r="AF1" s="216"/>
      <c r="AG1" s="218"/>
      <c r="AH1" s="5"/>
      <c r="AI1" s="192" t="s">
        <v>922</v>
      </c>
      <c r="AJ1" s="193"/>
      <c r="AK1" s="193"/>
      <c r="AL1" s="193"/>
      <c r="AM1" s="194"/>
      <c r="AN1" s="195"/>
      <c r="AO1" s="193"/>
      <c r="AP1" s="193"/>
      <c r="AQ1" s="193"/>
      <c r="AR1" s="193"/>
      <c r="AS1" s="193"/>
      <c r="AT1" s="193"/>
      <c r="AU1" s="193"/>
      <c r="AV1" s="193"/>
      <c r="AW1" s="193"/>
      <c r="AX1" s="193"/>
      <c r="AY1" s="193"/>
      <c r="AZ1" s="193"/>
      <c r="BA1" s="193"/>
      <c r="BB1" s="193"/>
      <c r="BC1" s="193"/>
      <c r="BD1" s="193"/>
      <c r="BE1" s="193"/>
      <c r="BF1" s="196"/>
      <c r="BG1" s="5"/>
      <c r="BH1" s="197" t="s">
        <v>923</v>
      </c>
      <c r="BI1" s="198"/>
      <c r="BJ1" s="198"/>
      <c r="BK1" s="199"/>
      <c r="BL1" s="5"/>
      <c r="BM1" s="189" t="s">
        <v>924</v>
      </c>
      <c r="BN1" s="190"/>
      <c r="BO1" s="190"/>
      <c r="BP1" s="190"/>
      <c r="BQ1" s="190"/>
      <c r="BR1" s="190"/>
      <c r="BS1" s="191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192" t="s">
        <v>925</v>
      </c>
      <c r="AJ2" s="193"/>
      <c r="AK2" s="193"/>
      <c r="AL2" s="193"/>
      <c r="AM2" s="194"/>
      <c r="AN2" s="195"/>
      <c r="AO2" s="193"/>
      <c r="AP2" s="193"/>
      <c r="AQ2" s="196"/>
      <c r="AR2" s="6"/>
      <c r="AS2" s="192" t="s">
        <v>928</v>
      </c>
      <c r="AT2" s="193"/>
      <c r="AU2" s="193"/>
      <c r="AV2" s="193"/>
      <c r="AW2" s="193"/>
      <c r="AX2" s="193"/>
      <c r="AY2" s="196"/>
      <c r="AZ2" s="6"/>
      <c r="BA2" s="206" t="s">
        <v>929</v>
      </c>
      <c r="BB2" s="207"/>
      <c r="BC2" s="192" t="s">
        <v>926</v>
      </c>
      <c r="BD2" s="193"/>
      <c r="BE2" s="193"/>
      <c r="BF2" s="196"/>
      <c r="BG2" s="5"/>
      <c r="BH2" s="200"/>
      <c r="BI2" s="201"/>
      <c r="BJ2" s="201"/>
      <c r="BK2" s="202"/>
      <c r="BL2" s="5"/>
      <c r="BM2" s="203"/>
      <c r="BN2" s="204"/>
      <c r="BO2" s="204"/>
      <c r="BP2" s="204"/>
      <c r="BQ2" s="204"/>
      <c r="BR2" s="204"/>
      <c r="BS2" s="205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206" t="s">
        <v>930</v>
      </c>
      <c r="AJ3" s="207"/>
      <c r="AK3" s="206" t="s">
        <v>931</v>
      </c>
      <c r="AL3" s="212"/>
      <c r="AM3" s="213"/>
      <c r="AN3" s="214"/>
      <c r="AO3" s="212"/>
      <c r="AP3" s="212"/>
      <c r="AQ3" s="207"/>
      <c r="AR3" s="63"/>
      <c r="AS3" s="210" t="s">
        <v>937</v>
      </c>
      <c r="AT3" s="211"/>
      <c r="AU3" s="210" t="s">
        <v>938</v>
      </c>
      <c r="AV3" s="211"/>
      <c r="AW3" s="210" t="s">
        <v>939</v>
      </c>
      <c r="AX3" s="211"/>
      <c r="AY3" s="63" t="s">
        <v>940</v>
      </c>
      <c r="AZ3" s="63"/>
      <c r="BA3" s="208"/>
      <c r="BB3" s="209"/>
      <c r="BC3" s="206" t="s">
        <v>933</v>
      </c>
      <c r="BD3" s="212"/>
      <c r="BE3" s="212"/>
      <c r="BF3" s="207"/>
      <c r="BG3" s="62"/>
      <c r="BH3" s="200"/>
      <c r="BI3" s="201"/>
      <c r="BJ3" s="201"/>
      <c r="BK3" s="202"/>
      <c r="BL3" s="62"/>
      <c r="BM3" s="189" t="s">
        <v>941</v>
      </c>
      <c r="BN3" s="190"/>
      <c r="BO3" s="190"/>
      <c r="BP3" s="191"/>
      <c r="BQ3" s="189" t="s">
        <v>707</v>
      </c>
      <c r="BR3" s="190"/>
      <c r="BS3" s="191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1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/>
      <c r="AU147" s="136"/>
      <c r="AV147" s="136"/>
      <c r="AW147" s="14"/>
      <c r="AX147" s="14"/>
      <c r="AY147" s="164" t="str">
        <f>IF(D147="","*",IFERROR(IF(ISODD(COUNT(AS147:AX147)),"ERRO",SUM((AT147-AS147),(AV147-AU147),(AX147-AW147))),"ERRO"))</f>
        <v>ERRO</v>
      </c>
      <c r="AZ147" s="153"/>
      <c r="BA147" s="109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235">
        <v>1</v>
      </c>
      <c r="BI147" s="17"/>
      <c r="BJ147" s="17" t="s">
        <v>1230</v>
      </c>
      <c r="BK147" s="17" t="s">
        <v>1231</v>
      </c>
      <c r="BL147" s="16"/>
      <c r="BM147" s="130"/>
      <c r="BN147" s="130"/>
      <c r="BO147" s="130"/>
      <c r="BP147" s="18"/>
      <c r="BQ147" s="12" t="e">
        <f>IF(AND(BR147&lt;1,BS147&lt;1),"Produção e Intervalo",IF(BR147&lt;1,"Intervalo",IF(BS147&lt;1,"Produção","Aderente")))</f>
        <v>#VALUE!</v>
      </c>
      <c r="BR147" s="19" t="e">
        <f>IF(OR(B147="",F147=""),"*",AY147/P147)</f>
        <v>#VALUE!</v>
      </c>
      <c r="BS147" s="19">
        <f>IF(OR(B147="",F147=""),"*",BA147/Q147)</f>
        <v>0</v>
      </c>
      <c r="BT147" s="8" t="str">
        <f t="shared" si="3"/>
        <v/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1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22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2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0.55000000000000004</v>
      </c>
      <c r="BT152" s="8" t="str">
        <f t="shared" si="3"/>
        <v>SuperExecução</v>
      </c>
    </row>
    <row r="153" spans="1:72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20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1</v>
      </c>
      <c r="BI153" s="17"/>
      <c r="BJ153" s="17" t="s">
        <v>1238</v>
      </c>
      <c r="BK153" s="17" t="s">
        <v>1239</v>
      </c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Produção</v>
      </c>
      <c r="BR153" s="19">
        <f>IF(OR(B153="",F153=""),"*",AY153/P153)</f>
        <v>1.3333333333333321</v>
      </c>
      <c r="BS153" s="19">
        <f>IF(OR(B153="",F153=""),"*",BA153/Q153)</f>
        <v>0.5</v>
      </c>
      <c r="BT153" s="8" t="str">
        <f t="shared" si="3"/>
        <v/>
      </c>
    </row>
    <row r="154" spans="1:72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20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1</v>
      </c>
      <c r="BI154" s="17"/>
      <c r="BJ154" s="17" t="s">
        <v>1238</v>
      </c>
      <c r="BK154" s="17" t="s">
        <v>1239</v>
      </c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0.5</v>
      </c>
      <c r="BT154" s="8" t="str">
        <f t="shared" si="3"/>
        <v/>
      </c>
    </row>
    <row r="155" spans="1:72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15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1</v>
      </c>
      <c r="BI155" s="17"/>
      <c r="BJ155" s="17" t="s">
        <v>1241</v>
      </c>
      <c r="BK155" s="17" t="s">
        <v>1242</v>
      </c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1</v>
      </c>
      <c r="BT155" s="8" t="str">
        <f t="shared" si="3"/>
        <v/>
      </c>
    </row>
    <row r="156" spans="1:72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/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1</v>
      </c>
      <c r="BI156" s="17"/>
      <c r="BJ156" s="17" t="s">
        <v>1244</v>
      </c>
      <c r="BK156" s="17" t="s">
        <v>1244</v>
      </c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Produção</v>
      </c>
      <c r="BR156" s="19">
        <f>IF(OR(B156="",F156=""),"*",AY156/P156)</f>
        <v>1.0000000000000004</v>
      </c>
      <c r="BS156" s="19">
        <f>IF(OR(B156="",F156=""),"*",BA156/Q156)</f>
        <v>0</v>
      </c>
      <c r="BT156" s="8" t="str">
        <f t="shared" si="3"/>
        <v/>
      </c>
    </row>
    <row r="157" spans="1:72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1</v>
      </c>
      <c r="BI157" s="17"/>
      <c r="BJ157" s="17" t="s">
        <v>1245</v>
      </c>
      <c r="BK157" s="17" t="s">
        <v>1245</v>
      </c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/>
      </c>
    </row>
    <row r="158" spans="1:72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1246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1247</v>
      </c>
      <c r="BK158" s="17" t="s">
        <v>1247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1248</v>
      </c>
      <c r="BK159" s="17" t="s">
        <v>1248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1248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1249</v>
      </c>
      <c r="BK160" s="17" t="s">
        <v>1248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1248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1250</v>
      </c>
      <c r="BK161" s="17" t="s">
        <v>1250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1250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1251</v>
      </c>
      <c r="BK162" s="17" t="s">
        <v>1251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1251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1251</v>
      </c>
      <c r="BK163" s="17" t="s">
        <v>1251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1251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1252</v>
      </c>
      <c r="BK165" s="17" t="s">
        <v>1252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1252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1252</v>
      </c>
      <c r="BK166" s="17" t="s">
        <v>1252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1252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1252</v>
      </c>
      <c r="BK167" s="17" t="s">
        <v>1252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1252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1252</v>
      </c>
      <c r="BK168" s="17" t="s">
        <v>1252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1252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1253</v>
      </c>
      <c r="BK170" s="17" t="s">
        <v>1253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1253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1254</v>
      </c>
      <c r="BK172" s="17" t="s">
        <v>1255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1</v>
      </c>
      <c r="BI173" s="17"/>
      <c r="BJ173" s="17" t="s">
        <v>1256</v>
      </c>
      <c r="BK173" s="17" t="s">
        <v>1256</v>
      </c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/>
      </c>
    </row>
    <row r="174" spans="1:72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1257</v>
      </c>
      <c r="BK174" s="17" t="s">
        <v>1258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1258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1258</v>
      </c>
      <c r="BK175" s="17" t="s">
        <v>1258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1258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1259</v>
      </c>
      <c r="BK176" s="17" t="s">
        <v>1260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1260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1261</v>
      </c>
      <c r="I177" s="106" t="s">
        <v>1262</v>
      </c>
      <c r="J177" s="105">
        <v>54</v>
      </c>
      <c r="K177" s="105">
        <v>106</v>
      </c>
      <c r="L177" s="105" t="s">
        <v>558</v>
      </c>
      <c r="M177" s="127" t="s">
        <v>1263</v>
      </c>
      <c r="N177" s="127" t="s">
        <v>1264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/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1</v>
      </c>
      <c r="BI177" s="17"/>
      <c r="BJ177" s="17" t="s">
        <v>1265</v>
      </c>
      <c r="BK177" s="17" t="s">
        <v>1265</v>
      </c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Produção</v>
      </c>
      <c r="BR177" s="19">
        <f>IF(OR(B177="",F177=""),"*",AY177/P177)</f>
        <v>1.0000000000000004</v>
      </c>
      <c r="BS177" s="19">
        <f>IF(OR(B177="",F177=""),"*",BA177/Q177)</f>
        <v>0</v>
      </c>
      <c r="BT177" s="8" t="str">
        <f t="shared" si="3"/>
        <v/>
      </c>
    </row>
    <row r="178" spans="1:72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1266</v>
      </c>
      <c r="BK178" s="17" t="s">
        <v>1267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 t="s">
        <v>259</v>
      </c>
      <c r="I179" s="106" t="s">
        <v>333</v>
      </c>
      <c r="J179" s="105">
        <v>68</v>
      </c>
      <c r="K179" s="105">
        <v>52</v>
      </c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 t="str">
        <f>BS_CONTROLE[[#This Row],[Local - Partida]]</f>
        <v>ZQBZBV</v>
      </c>
      <c r="AL179" s="31" t="str">
        <f>BS_CONTROLE[[#This Row],[Local - Encerramento]]</f>
        <v>ZRX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>
        <f>IF(BS_CONTROLE[[#This Row],[SUB]]=0, "-", BS_CONTROLE[[#This Row],[SUB]])</f>
        <v>68</v>
      </c>
      <c r="AP179" s="105">
        <f>BS_CONTROLE[[#This Row],[KM - Inicio]]</f>
        <v>52</v>
      </c>
      <c r="AQ179" s="105">
        <f>BS_CONTROLE[[#This Row],[KM - Inicio]]</f>
        <v>52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1268</v>
      </c>
      <c r="X180" s="104" t="s">
        <v>381</v>
      </c>
      <c r="Y180" s="129"/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/>
      <c r="AS180" s="108"/>
      <c r="AT180" s="108"/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</v>
      </c>
      <c r="AZ180" s="153"/>
      <c r="BA180" s="109"/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8" t="str">
        <f t="shared" si="3"/>
        <v/>
      </c>
    </row>
    <row r="181" spans="1:72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/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/>
      <c r="AS181" s="108"/>
      <c r="AT181" s="108"/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</v>
      </c>
      <c r="AZ181" s="153"/>
      <c r="BA181" s="109"/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8" t="str">
        <f t="shared" si="3"/>
        <v/>
      </c>
    </row>
    <row r="182" spans="1:72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1269</v>
      </c>
      <c r="X182" s="104" t="s">
        <v>386</v>
      </c>
      <c r="Y182" s="129"/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/>
      <c r="AS182" s="108"/>
      <c r="AT182" s="108"/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/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/>
      </c>
    </row>
    <row r="183" spans="1:72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1270</v>
      </c>
      <c r="N183" s="127" t="s">
        <v>1271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1243</v>
      </c>
      <c r="X183" s="104" t="s">
        <v>386</v>
      </c>
      <c r="Y183" s="129"/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/>
      <c r="AS183" s="108"/>
      <c r="AT183" s="108"/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0</v>
      </c>
      <c r="AZ183" s="153"/>
      <c r="BA183" s="109"/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8" t="str">
        <f t="shared" si="3"/>
        <v/>
      </c>
    </row>
    <row r="184" spans="1:72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/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/>
      <c r="AS184" s="108"/>
      <c r="AT184" s="108"/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0</v>
      </c>
      <c r="AZ184" s="153"/>
      <c r="BA184" s="109"/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Produção e Intervalo</v>
      </c>
      <c r="BR184" s="19">
        <f>IF(OR(B184="",F184=""),"*",AY184/P184)</f>
        <v>0</v>
      </c>
      <c r="BS184" s="19">
        <f>IF(OR(B184="",F184=""),"*",BA184/Q184)</f>
        <v>0</v>
      </c>
      <c r="BT184" s="8" t="str">
        <f t="shared" si="3"/>
        <v/>
      </c>
    </row>
    <row r="185" spans="1:72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1272</v>
      </c>
      <c r="W185" s="151" t="s">
        <v>1026</v>
      </c>
      <c r="X185" s="104" t="s">
        <v>386</v>
      </c>
      <c r="Y185" s="129"/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/>
      <c r="AS185" s="108"/>
      <c r="AT185" s="108"/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0</v>
      </c>
      <c r="AZ185" s="153"/>
      <c r="BA185" s="109"/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Produção e Intervalo</v>
      </c>
      <c r="BR185" s="19">
        <f>IF(OR(B185="",F185=""),"*",AY185/P185)</f>
        <v>0</v>
      </c>
      <c r="BS185" s="19">
        <f>IF(OR(B185="",F185=""),"*",BA185/Q185)</f>
        <v>0</v>
      </c>
      <c r="BT185" s="8" t="str">
        <f t="shared" si="3"/>
        <v/>
      </c>
    </row>
    <row r="186" spans="1:72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/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/>
      <c r="AS186" s="108"/>
      <c r="AT186" s="108"/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0</v>
      </c>
      <c r="AZ186" s="153"/>
      <c r="BA186" s="109"/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Produção e Intervalo</v>
      </c>
      <c r="BR186" s="19">
        <f>IF(OR(B186="",F186=""),"*",AY186/P186)</f>
        <v>0</v>
      </c>
      <c r="BS186" s="19">
        <f>IF(OR(B186="",F186=""),"*",BA186/Q186)</f>
        <v>0</v>
      </c>
      <c r="BT186" s="8" t="str">
        <f t="shared" si="3"/>
        <v/>
      </c>
    </row>
    <row r="187" spans="1:72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1273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1274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/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/>
      <c r="AS187" s="108"/>
      <c r="AT187" s="108"/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</v>
      </c>
      <c r="AZ187" s="153"/>
      <c r="BA187" s="109"/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</v>
      </c>
      <c r="BS187" s="19">
        <f>IF(OR(B187="",F187=""),"*",BA187/Q187)</f>
        <v>0</v>
      </c>
      <c r="BT187" s="8" t="str">
        <f t="shared" si="3"/>
        <v/>
      </c>
    </row>
    <row r="188" spans="1:72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1272</v>
      </c>
      <c r="W188" s="151" t="s">
        <v>1275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1272</v>
      </c>
      <c r="W189" s="151" t="s">
        <v>1275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1272</v>
      </c>
      <c r="W190" s="151" t="s">
        <v>1276</v>
      </c>
      <c r="X190" s="104" t="s">
        <v>386</v>
      </c>
      <c r="Y190" s="129"/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/>
      <c r="AS190" s="108"/>
      <c r="AT190" s="108"/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0</v>
      </c>
      <c r="AZ190" s="153"/>
      <c r="BA190" s="109"/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8" t="str">
        <f t="shared" si="3"/>
        <v/>
      </c>
    </row>
    <row r="191" spans="1:72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1277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1278</v>
      </c>
      <c r="X193" s="104" t="s">
        <v>381</v>
      </c>
      <c r="Y193" s="129"/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/>
      <c r="AS193" s="108"/>
      <c r="AT193" s="108"/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</v>
      </c>
      <c r="AZ193" s="153"/>
      <c r="BA193" s="109"/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Produção e Intervalo</v>
      </c>
      <c r="BR193" s="19">
        <f>IF(OR(B193="",F193=""),"*",AY193/P193)</f>
        <v>0</v>
      </c>
      <c r="BS193" s="19">
        <f>IF(OR(B193="",F193=""),"*",BA193/Q193)</f>
        <v>0</v>
      </c>
      <c r="BT193" s="8" t="str">
        <f t="shared" si="3"/>
        <v/>
      </c>
    </row>
    <row r="194" spans="1:72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/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/>
      <c r="AS194" s="108"/>
      <c r="AT194" s="108"/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0</v>
      </c>
      <c r="AZ194" s="153"/>
      <c r="BA194" s="109"/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8" t="str">
        <f t="shared" si="3"/>
        <v/>
      </c>
    </row>
    <row r="195" spans="1:72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/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/>
      <c r="AS195" s="108"/>
      <c r="AT195" s="108"/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0</v>
      </c>
      <c r="AZ195" s="153"/>
      <c r="BA195" s="109"/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8" t="str">
        <f t="shared" si="3"/>
        <v/>
      </c>
    </row>
    <row r="196" spans="1:72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1279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/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/>
      <c r="AS196" s="108"/>
      <c r="AT196" s="108"/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/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/>
      </c>
    </row>
    <row r="197" spans="1:72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/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/>
      <c r="AS197" s="108"/>
      <c r="AT197" s="108"/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0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Produção e Intervalo</v>
      </c>
      <c r="BR197" s="19">
        <f>IF(OR(B197="",F197=""),"*",AY197/P197)</f>
        <v>0</v>
      </c>
      <c r="BS197" s="19">
        <f>IF(OR(B197="",F197=""),"*",BA197/Q197)</f>
        <v>0</v>
      </c>
      <c r="BT197" s="8" t="str">
        <f t="shared" si="3"/>
        <v/>
      </c>
    </row>
    <row r="198" spans="1:72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/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/>
      <c r="AS198" s="108"/>
      <c r="AT198" s="108"/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0</v>
      </c>
      <c r="AZ198" s="153"/>
      <c r="BA198" s="109"/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Produção e Intervalo</v>
      </c>
      <c r="BR198" s="19">
        <f>IF(OR(B198="",F198=""),"*",AY198/P198)</f>
        <v>0</v>
      </c>
      <c r="BS198" s="19">
        <f>IF(OR(B198="",F198=""),"*",BA198/Q198)</f>
        <v>0</v>
      </c>
      <c r="BT198" s="8" t="str">
        <f t="shared" si="3"/>
        <v/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1280</v>
      </c>
      <c r="X201" s="104" t="s">
        <v>381</v>
      </c>
      <c r="Y201" s="129"/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/>
      <c r="AS201" s="108"/>
      <c r="AT201" s="108"/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</v>
      </c>
      <c r="AZ201" s="153"/>
      <c r="BA201" s="109"/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Produção e Intervalo</v>
      </c>
      <c r="BR201" s="19">
        <f>IF(OR(B201="",F201=""),"*",AY201/P201)</f>
        <v>0</v>
      </c>
      <c r="BS201" s="19">
        <f>IF(OR(B201="",F201=""),"*",BA201/Q201)</f>
        <v>0</v>
      </c>
      <c r="BT201" s="8" t="str">
        <f t="shared" si="4"/>
        <v/>
      </c>
    </row>
    <row r="202" spans="1:72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/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/>
      <c r="AS202" s="108"/>
      <c r="AT202" s="108"/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0</v>
      </c>
      <c r="AZ202" s="153"/>
      <c r="BA202" s="109"/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Produção e Intervalo</v>
      </c>
      <c r="BR202" s="19">
        <f>IF(OR(B202="",F202=""),"*",AY202/P202)</f>
        <v>0</v>
      </c>
      <c r="BS202" s="19">
        <f>IF(OR(B202="",F202=""),"*",BA202/Q202)</f>
        <v>0</v>
      </c>
      <c r="BT202" s="8" t="str">
        <f t="shared" si="4"/>
        <v/>
      </c>
    </row>
    <row r="203" spans="1:72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/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/>
      <c r="AS203" s="108"/>
      <c r="AT203" s="108"/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0</v>
      </c>
      <c r="AZ203" s="153"/>
      <c r="BA203" s="109"/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Produção e Intervalo</v>
      </c>
      <c r="BR203" s="19">
        <f>IF(OR(B203="",F203=""),"*",AY203/P203)</f>
        <v>0</v>
      </c>
      <c r="BS203" s="19">
        <f>IF(OR(B203="",F203=""),"*",BA203/Q203)</f>
        <v>0</v>
      </c>
      <c r="BT203" s="8" t="str">
        <f t="shared" si="4"/>
        <v/>
      </c>
    </row>
    <row r="204" spans="1:72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0.125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/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/>
      <c r="AS204" s="108"/>
      <c r="AT204" s="108"/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0</v>
      </c>
      <c r="AZ204" s="153"/>
      <c r="BA204" s="109"/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Produção e Intervalo</v>
      </c>
      <c r="BR204" s="19">
        <f>IF(OR(B204="",F204=""),"*",AY204/P204)</f>
        <v>0</v>
      </c>
      <c r="BS204" s="19">
        <f>IF(OR(B204="",F204=""),"*",BA204/Q204)</f>
        <v>0</v>
      </c>
      <c r="BT204" s="8" t="str">
        <f t="shared" si="4"/>
        <v/>
      </c>
    </row>
    <row r="205" spans="1:72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/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/>
      <c r="AS205" s="108"/>
      <c r="AT205" s="108"/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0</v>
      </c>
      <c r="AZ205" s="153"/>
      <c r="BA205" s="109"/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Produção e Intervalo</v>
      </c>
      <c r="BR205" s="19">
        <f>IF(OR(B205="",F205=""),"*",AY205/P205)</f>
        <v>0</v>
      </c>
      <c r="BS205" s="19">
        <f>IF(OR(B205="",F205=""),"*",BA205/Q205)</f>
        <v>0</v>
      </c>
      <c r="BT205" s="8" t="str">
        <f t="shared" si="4"/>
        <v/>
      </c>
    </row>
    <row r="206" spans="1:72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0.125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/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/>
      <c r="AS206" s="108"/>
      <c r="AT206" s="108"/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0</v>
      </c>
      <c r="AZ206" s="153"/>
      <c r="BA206" s="109"/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Produção e Intervalo</v>
      </c>
      <c r="BR206" s="19">
        <f>IF(OR(B206="",F206=""),"*",AY206/P206)</f>
        <v>0</v>
      </c>
      <c r="BS206" s="19">
        <f>IF(OR(B206="",F206=""),"*",BA206/Q206)</f>
        <v>0</v>
      </c>
      <c r="BT206" s="8" t="str">
        <f t="shared" si="4"/>
        <v/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1281</v>
      </c>
      <c r="X209" s="104" t="s">
        <v>381</v>
      </c>
      <c r="Y209" s="129"/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/>
      <c r="AS209" s="108"/>
      <c r="AT209" s="108"/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</v>
      </c>
      <c r="AZ209" s="153"/>
      <c r="BA209" s="109"/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Produção e Intervalo</v>
      </c>
      <c r="BR209" s="19">
        <f>IF(OR(B209="",F209=""),"*",AY209/P209)</f>
        <v>0</v>
      </c>
      <c r="BS209" s="19">
        <f>IF(OR(B209="",F209=""),"*",BA209/Q209)</f>
        <v>0</v>
      </c>
      <c r="BT209" s="8" t="str">
        <f t="shared" si="4"/>
        <v/>
      </c>
    </row>
    <row r="210" spans="1:72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1282</v>
      </c>
      <c r="X210" s="104" t="s">
        <v>381</v>
      </c>
      <c r="Y210" s="129"/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/>
      <c r="AS210" s="108"/>
      <c r="AT210" s="108"/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0</v>
      </c>
      <c r="AZ210" s="153"/>
      <c r="BA210" s="109"/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Produção e Intervalo</v>
      </c>
      <c r="BR210" s="19">
        <f>IF(OR(B210="",F210=""),"*",AY210/P210)</f>
        <v>0</v>
      </c>
      <c r="BS210" s="19">
        <f>IF(OR(B210="",F210=""),"*",BA210/Q210)</f>
        <v>0</v>
      </c>
      <c r="BT210" s="8" t="str">
        <f t="shared" si="4"/>
        <v/>
      </c>
    </row>
    <row r="211" spans="1:72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2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/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/>
      <c r="AS211" s="108"/>
      <c r="AT211" s="108"/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0</v>
      </c>
      <c r="AZ211" s="153"/>
      <c r="BA211" s="109"/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Produção e Intervalo</v>
      </c>
      <c r="BR211" s="19">
        <f>IF(OR(B211="",F211=""),"*",AY211/P211)</f>
        <v>0</v>
      </c>
      <c r="BS211" s="19">
        <f>IF(OR(B211="",F211=""),"*",BA211/Q211)</f>
        <v>0</v>
      </c>
      <c r="BT211" s="8" t="str">
        <f t="shared" si="4"/>
        <v/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1283</v>
      </c>
      <c r="X213" s="104" t="s">
        <v>381</v>
      </c>
      <c r="Y213" s="129"/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/>
      <c r="AS213" s="108"/>
      <c r="AT213" s="108"/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</v>
      </c>
      <c r="AZ213" s="153"/>
      <c r="BA213" s="109"/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Produção e Intervalo</v>
      </c>
      <c r="BR213" s="19">
        <f>IF(OR(B213="",F213=""),"*",AY213/P213)</f>
        <v>0</v>
      </c>
      <c r="BS213" s="19">
        <f>IF(OR(B213="",F213=""),"*",BA213/Q213)</f>
        <v>0</v>
      </c>
      <c r="BT213" s="8" t="str">
        <f t="shared" si="4"/>
        <v/>
      </c>
    </row>
    <row r="214" spans="1:72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0.125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1284</v>
      </c>
      <c r="X214" s="104" t="s">
        <v>381</v>
      </c>
      <c r="Y214" s="129"/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/>
      <c r="AS214" s="108"/>
      <c r="AT214" s="108"/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0</v>
      </c>
      <c r="AZ214" s="153"/>
      <c r="BA214" s="109"/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Produção e Intervalo</v>
      </c>
      <c r="BR214" s="19">
        <f>IF(OR(B214="",F214=""),"*",AY214/P214)</f>
        <v>0</v>
      </c>
      <c r="BS214" s="19">
        <f>IF(OR(B214="",F214=""),"*",BA214/Q214)</f>
        <v>0</v>
      </c>
      <c r="BT214" s="8" t="str">
        <f t="shared" si="4"/>
        <v/>
      </c>
    </row>
    <row r="215" spans="1:72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1285</v>
      </c>
      <c r="X215" s="104" t="s">
        <v>381</v>
      </c>
      <c r="Y215" s="129"/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/>
      <c r="AS215" s="108"/>
      <c r="AT215" s="108"/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0</v>
      </c>
      <c r="AZ215" s="153"/>
      <c r="BA215" s="109"/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Produção e Intervalo</v>
      </c>
      <c r="BR215" s="19">
        <f>IF(OR(B215="",F215=""),"*",AY215/P215)</f>
        <v>0</v>
      </c>
      <c r="BS215" s="19">
        <f>IF(OR(B215="",F215=""),"*",BA215/Q215)</f>
        <v>0</v>
      </c>
      <c r="BT215" s="8" t="str">
        <f t="shared" si="4"/>
        <v/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1286</v>
      </c>
      <c r="X217" s="104" t="s">
        <v>386</v>
      </c>
      <c r="Y217" s="129"/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/>
      <c r="AS217" s="108"/>
      <c r="AT217" s="108"/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0</v>
      </c>
      <c r="AZ217" s="153"/>
      <c r="BA217" s="109"/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</v>
      </c>
      <c r="BS217" s="19">
        <f>IF(OR(B217="",F217=""),"*",BA217/Q217)</f>
        <v>0</v>
      </c>
      <c r="BT217" s="8" t="str">
        <f t="shared" si="4"/>
        <v/>
      </c>
    </row>
    <row r="218" spans="1:72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/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/>
      <c r="AS218" s="108"/>
      <c r="AT218" s="108"/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0</v>
      </c>
      <c r="AZ218" s="153"/>
      <c r="BA218" s="109"/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Produção e Intervalo</v>
      </c>
      <c r="BR218" s="19">
        <f>IF(OR(B218="",F218=""),"*",AY218/P218)</f>
        <v>0</v>
      </c>
      <c r="BS218" s="19">
        <f>IF(OR(B218="",F218=""),"*",BA218/Q218)</f>
        <v>0</v>
      </c>
      <c r="BT218" s="8" t="str">
        <f t="shared" si="4"/>
        <v/>
      </c>
    </row>
    <row r="219" spans="1:72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691</v>
      </c>
      <c r="G219" s="142" t="str">
        <f>IF(D219="","*",VLOOKUP(F219,BS_ATIVIDADE[],3,FALSE))</f>
        <v>MODERNIZAÇÃO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MODERNIZAÇÃO - SOLDA</v>
      </c>
      <c r="AJ219" s="9" t="str">
        <f>IF(BS_CONTROLE[[#This Row],[Atividade]]=0, "-", BS_CONTROLE[[#This Row],[Atividade]])</f>
        <v>MODERNIZAÇÃO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/>
      <c r="AS219" s="108"/>
      <c r="AT219" s="108"/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</v>
      </c>
      <c r="AZ219" s="153"/>
      <c r="BA219" s="109"/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Produção e Intervalo</v>
      </c>
      <c r="BR219" s="19">
        <f>IF(OR(B219="",F219=""),"*",AY219/P219)</f>
        <v>0</v>
      </c>
      <c r="BS219" s="19">
        <f>IF(OR(B219="",F219=""),"*",BA219/Q219)</f>
        <v>0</v>
      </c>
      <c r="BT219" s="8" t="str">
        <f t="shared" si="4"/>
        <v/>
      </c>
    </row>
    <row r="220" spans="1:72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/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/>
      <c r="AS220" s="108"/>
      <c r="AT220" s="108"/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/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/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1287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1288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1288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5 Y40:Z43 Y45:Z47 Y53:Z67 Y69:Z74 Y76:Z76 Y79:Z80 Y83:Z90 Y92:Z92 Y94:Z94 Y179:Z200 Y98:Z172 Z174:Z178 Y173:Y178 Y203:Z1001">
    <cfRule type="cellIs" dxfId="210" priority="54045" operator="equal">
      <formula>"OPORTUNIDADE"</formula>
    </cfRule>
  </conditionalFormatting>
  <conditionalFormatting sqref="Y40:Z43 Y45:Z47 Y53:Z67 Y69:Z74 Y76:Z76 Y79:Z80 Y83:Z90 Y92:Z92 Y94:Z94 Y179:Z200 Y98:Z172 Z174:Z178 Y173:Y178 Y203:Z1001">
    <cfRule type="cellIs" dxfId="209" priority="11631" operator="equal">
      <formula>"NÃO"</formula>
    </cfRule>
    <cfRule type="cellIs" dxfId="208" priority="11632" operator="equal">
      <formula>"SIM"</formula>
    </cfRule>
  </conditionalFormatting>
  <conditionalFormatting sqref="AZ6:AZ1001">
    <cfRule type="expression" dxfId="207" priority="54087">
      <formula>#REF!=1</formula>
    </cfRule>
  </conditionalFormatting>
  <conditionalFormatting sqref="BE6:BE1001 AY6:AY1001 U6:U1001">
    <cfRule type="cellIs" dxfId="206" priority="54071" operator="equal">
      <formula>"ERRO"</formula>
    </cfRule>
  </conditionalFormatting>
  <conditionalFormatting sqref="BQ6:BQ1001">
    <cfRule type="cellIs" dxfId="205" priority="54066" operator="equal">
      <formula>"Produção e Intervalo"</formula>
    </cfRule>
    <cfRule type="cellIs" dxfId="204" priority="54067" operator="equal">
      <formula>"Aderente"</formula>
    </cfRule>
    <cfRule type="cellIs" dxfId="203" priority="54068" operator="equal">
      <formula>"Intervalo"</formula>
    </cfRule>
    <cfRule type="cellIs" dxfId="202" priority="54069" operator="equal">
      <formula>"Produção"</formula>
    </cfRule>
    <cfRule type="cellIs" dxfId="201" priority="54070" operator="equal">
      <formula>"ERRO"</formula>
    </cfRule>
  </conditionalFormatting>
  <conditionalFormatting sqref="BR6:BS1001">
    <cfRule type="cellIs" dxfId="200" priority="54048" operator="equal">
      <formula>"*"</formula>
    </cfRule>
    <cfRule type="cellIs" dxfId="199" priority="54049" operator="greaterThanOrEqual">
      <formula>1</formula>
    </cfRule>
    <cfRule type="cellIs" dxfId="198" priority="54050" operator="lessThan">
      <formula>1</formula>
    </cfRule>
  </conditionalFormatting>
  <conditionalFormatting sqref="BK949 BK81 BK83:BK84 BK101 BK67 BK69 BK72:BK73 BJ9:BJ1001">
    <cfRule type="iconSet" priority="60835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:BK948 BK169 BK164 BK148 BK171 BK151">
    <cfRule type="iconSet" priority="60837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97" priority="174" operator="equal">
      <formula>"OPORTUNIDADE"</formula>
    </cfRule>
  </conditionalFormatting>
  <conditionalFormatting sqref="Y6:Z39">
    <cfRule type="cellIs" dxfId="196" priority="172" operator="equal">
      <formula>"NÃO"</formula>
    </cfRule>
    <cfRule type="cellIs" dxfId="195" priority="173" operator="equal">
      <formula>"SIM"</formula>
    </cfRule>
  </conditionalFormatting>
  <conditionalFormatting sqref="BH6:BH8">
    <cfRule type="iconSet" priority="170">
      <iconSet showValue="0">
        <cfvo type="percent" val="0"/>
        <cfvo type="num" val="1"/>
        <cfvo type="num" val="1" gte="0"/>
      </iconSet>
    </cfRule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94" priority="142" operator="equal">
      <formula>"OPORTUNIDADE"</formula>
    </cfRule>
  </conditionalFormatting>
  <conditionalFormatting sqref="Y44:Z44">
    <cfRule type="cellIs" dxfId="193" priority="140" operator="equal">
      <formula>"NÃO"</formula>
    </cfRule>
    <cfRule type="cellIs" dxfId="192" priority="141" operator="equal">
      <formula>"SIM"</formula>
    </cfRule>
  </conditionalFormatting>
  <conditionalFormatting sqref="Y48:Z52">
    <cfRule type="cellIs" dxfId="191" priority="139" operator="equal">
      <formula>"OPORTUNIDADE"</formula>
    </cfRule>
  </conditionalFormatting>
  <conditionalFormatting sqref="Y48:Z52">
    <cfRule type="cellIs" dxfId="190" priority="137" operator="equal">
      <formula>"NÃO"</formula>
    </cfRule>
    <cfRule type="cellIs" dxfId="189" priority="138" operator="equal">
      <formula>"SIM"</formula>
    </cfRule>
  </conditionalFormatting>
  <conditionalFormatting sqref="Y68:Z68">
    <cfRule type="cellIs" dxfId="188" priority="133" operator="equal">
      <formula>"OPORTUNIDADE"</formula>
    </cfRule>
  </conditionalFormatting>
  <conditionalFormatting sqref="Y68:Z68">
    <cfRule type="cellIs" dxfId="187" priority="131" operator="equal">
      <formula>"NÃO"</formula>
    </cfRule>
    <cfRule type="cellIs" dxfId="186" priority="132" operator="equal">
      <formula>"SIM"</formula>
    </cfRule>
  </conditionalFormatting>
  <conditionalFormatting sqref="Y75:Z75">
    <cfRule type="cellIs" dxfId="185" priority="130" operator="equal">
      <formula>"OPORTUNIDADE"</formula>
    </cfRule>
  </conditionalFormatting>
  <conditionalFormatting sqref="Y75:Z75">
    <cfRule type="cellIs" dxfId="184" priority="128" operator="equal">
      <formula>"NÃO"</formula>
    </cfRule>
    <cfRule type="cellIs" dxfId="183" priority="129" operator="equal">
      <formula>"SIM"</formula>
    </cfRule>
  </conditionalFormatting>
  <conditionalFormatting sqref="Y77:Z78">
    <cfRule type="cellIs" dxfId="182" priority="127" operator="equal">
      <formula>"OPORTUNIDADE"</formula>
    </cfRule>
  </conditionalFormatting>
  <conditionalFormatting sqref="Y77:Z78">
    <cfRule type="cellIs" dxfId="181" priority="125" operator="equal">
      <formula>"NÃO"</formula>
    </cfRule>
    <cfRule type="cellIs" dxfId="180" priority="126" operator="equal">
      <formula>"SIM"</formula>
    </cfRule>
  </conditionalFormatting>
  <conditionalFormatting sqref="Y81:Z81">
    <cfRule type="cellIs" dxfId="179" priority="124" operator="equal">
      <formula>"OPORTUNIDADE"</formula>
    </cfRule>
  </conditionalFormatting>
  <conditionalFormatting sqref="Y81:Z81">
    <cfRule type="cellIs" dxfId="178" priority="122" operator="equal">
      <formula>"NÃO"</formula>
    </cfRule>
    <cfRule type="cellIs" dxfId="177" priority="123" operator="equal">
      <formula>"SIM"</formula>
    </cfRule>
  </conditionalFormatting>
  <conditionalFormatting sqref="Y82:Z82">
    <cfRule type="cellIs" dxfId="176" priority="121" operator="equal">
      <formula>"OPORTUNIDADE"</formula>
    </cfRule>
  </conditionalFormatting>
  <conditionalFormatting sqref="Y82:Z82">
    <cfRule type="cellIs" dxfId="175" priority="119" operator="equal">
      <formula>"NÃO"</formula>
    </cfRule>
    <cfRule type="cellIs" dxfId="174" priority="120" operator="equal">
      <formula>"SIM"</formula>
    </cfRule>
  </conditionalFormatting>
  <conditionalFormatting sqref="Y91:Z91">
    <cfRule type="cellIs" dxfId="173" priority="118" operator="equal">
      <formula>"OPORTUNIDADE"</formula>
    </cfRule>
  </conditionalFormatting>
  <conditionalFormatting sqref="Y91:Z91">
    <cfRule type="cellIs" dxfId="172" priority="116" operator="equal">
      <formula>"NÃO"</formula>
    </cfRule>
    <cfRule type="cellIs" dxfId="171" priority="117" operator="equal">
      <formula>"SIM"</formula>
    </cfRule>
  </conditionalFormatting>
  <conditionalFormatting sqref="Y93:Z93">
    <cfRule type="cellIs" dxfId="170" priority="115" operator="equal">
      <formula>"OPORTUNIDADE"</formula>
    </cfRule>
  </conditionalFormatting>
  <conditionalFormatting sqref="Y93:Z93">
    <cfRule type="cellIs" dxfId="169" priority="113" operator="equal">
      <formula>"NÃO"</formula>
    </cfRule>
    <cfRule type="cellIs" dxfId="168" priority="114" operator="equal">
      <formula>"SIM"</formula>
    </cfRule>
  </conditionalFormatting>
  <conditionalFormatting sqref="Y95:Z95">
    <cfRule type="cellIs" dxfId="167" priority="112" operator="equal">
      <formula>"OPORTUNIDADE"</formula>
    </cfRule>
  </conditionalFormatting>
  <conditionalFormatting sqref="Y95:Z95">
    <cfRule type="cellIs" dxfId="166" priority="110" operator="equal">
      <formula>"NÃO"</formula>
    </cfRule>
    <cfRule type="cellIs" dxfId="165" priority="111" operator="equal">
      <formula>"SIM"</formula>
    </cfRule>
  </conditionalFormatting>
  <conditionalFormatting sqref="Y96:Z97">
    <cfRule type="cellIs" dxfId="164" priority="109" operator="equal">
      <formula>"OPORTUNIDADE"</formula>
    </cfRule>
  </conditionalFormatting>
  <conditionalFormatting sqref="Y96:Z97">
    <cfRule type="cellIs" dxfId="163" priority="107" operator="equal">
      <formula>"NÃO"</formula>
    </cfRule>
    <cfRule type="cellIs" dxfId="162" priority="108" operator="equal">
      <formula>"SIM"</formula>
    </cfRule>
  </conditionalFormatting>
  <conditionalFormatting sqref="BK95:BK9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938">
      <iconSet showValue="0">
        <cfvo type="percent" val="0"/>
        <cfvo type="num" val="1"/>
        <cfvo type="num" val="1" gte="0"/>
      </iconSet>
    </cfRule>
    <cfRule type="iconSet" priority="60939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42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001 BP169 BP164 BP171:BP173 BP153:BP158 BP150:BP151">
    <cfRule type="iconSet" priority="6094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61" priority="52" operator="equal">
      <formula>"OPORTUNIDADE"</formula>
    </cfRule>
  </conditionalFormatting>
  <conditionalFormatting sqref="Z173">
    <cfRule type="cellIs" dxfId="160" priority="50" operator="equal">
      <formula>"NÃO"</formula>
    </cfRule>
    <cfRule type="cellIs" dxfId="159" priority="51" operator="equal">
      <formula>"SIM"</formula>
    </cfRule>
  </conditionalFormatting>
  <conditionalFormatting sqref="BP13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201:Z201">
    <cfRule type="cellIs" dxfId="158" priority="9" operator="equal">
      <formula>"OPORTUNIDADE"</formula>
    </cfRule>
  </conditionalFormatting>
  <conditionalFormatting sqref="Y201:Z201">
    <cfRule type="cellIs" dxfId="157" priority="7" operator="equal">
      <formula>"NÃO"</formula>
    </cfRule>
    <cfRule type="cellIs" dxfId="156" priority="8" operator="equal">
      <formula>"SIM"</formula>
    </cfRule>
  </conditionalFormatting>
  <conditionalFormatting sqref="Y202:Z202">
    <cfRule type="cellIs" dxfId="155" priority="6" operator="equal">
      <formula>"OPORTUNIDADE"</formula>
    </cfRule>
  </conditionalFormatting>
  <conditionalFormatting sqref="Y202:Z202">
    <cfRule type="cellIs" dxfId="154" priority="4" operator="equal">
      <formula>"NÃO"</formula>
    </cfRule>
    <cfRule type="cellIs" dxfId="153" priority="5" operator="equal">
      <formula>"SIM"</formula>
    </cfRule>
  </conditionalFormatting>
  <conditionalFormatting sqref="BP15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9" t="s">
        <v>1289</v>
      </c>
      <c r="C2" s="219"/>
      <c r="D2" s="219"/>
      <c r="E2" s="219"/>
      <c r="F2" s="219"/>
      <c r="G2" s="219"/>
    </row>
    <row r="3" spans="2:7" ht="15" customHeight="1">
      <c r="B3" s="220"/>
      <c r="C3" s="220"/>
      <c r="D3" s="220"/>
      <c r="E3" s="220"/>
      <c r="F3" s="220"/>
      <c r="G3" s="220"/>
    </row>
    <row r="4" spans="2:7">
      <c r="B4" s="160" t="s">
        <v>1290</v>
      </c>
      <c r="C4" s="160" t="s">
        <v>1291</v>
      </c>
      <c r="D4" s="160" t="s">
        <v>1292</v>
      </c>
      <c r="E4" s="160" t="s">
        <v>1293</v>
      </c>
      <c r="F4" s="160" t="s">
        <v>4</v>
      </c>
      <c r="G4" s="160" t="s">
        <v>1294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1295</v>
      </c>
      <c r="C6" s="161">
        <v>407867</v>
      </c>
      <c r="D6" s="161" t="s">
        <v>1296</v>
      </c>
      <c r="E6" s="161" t="s">
        <v>789</v>
      </c>
      <c r="F6" s="161" t="s">
        <v>1297</v>
      </c>
      <c r="G6" s="162"/>
    </row>
    <row r="7" spans="2:7">
      <c r="B7" s="161" t="s">
        <v>1298</v>
      </c>
      <c r="C7" s="161">
        <v>293644</v>
      </c>
      <c r="D7" s="161" t="s">
        <v>1299</v>
      </c>
      <c r="E7" s="161" t="s">
        <v>789</v>
      </c>
      <c r="F7" s="161" t="s">
        <v>1297</v>
      </c>
      <c r="G7" s="162"/>
    </row>
    <row r="8" spans="2:7">
      <c r="B8" s="161" t="s">
        <v>1300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1301</v>
      </c>
      <c r="C9" s="161">
        <v>256790</v>
      </c>
      <c r="D9" s="161" t="s">
        <v>1302</v>
      </c>
      <c r="E9" s="161" t="s">
        <v>790</v>
      </c>
      <c r="F9" s="161" t="s">
        <v>1303</v>
      </c>
      <c r="G9" s="162">
        <v>46357</v>
      </c>
    </row>
    <row r="10" spans="2:7">
      <c r="B10" s="161" t="s">
        <v>1304</v>
      </c>
      <c r="C10" s="161">
        <v>265193</v>
      </c>
      <c r="D10" s="161" t="s">
        <v>1305</v>
      </c>
      <c r="E10" s="161" t="s">
        <v>791</v>
      </c>
      <c r="F10" s="161" t="s">
        <v>1072</v>
      </c>
      <c r="G10" s="161" t="s">
        <v>1306</v>
      </c>
    </row>
    <row r="11" spans="2:7">
      <c r="B11" s="161" t="s">
        <v>1307</v>
      </c>
      <c r="C11" s="161">
        <v>293716</v>
      </c>
      <c r="D11" s="161" t="s">
        <v>1308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1309</v>
      </c>
      <c r="C12" s="161">
        <v>257258</v>
      </c>
      <c r="D12" s="161" t="s">
        <v>1310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1311</v>
      </c>
      <c r="C13" s="161">
        <v>371147</v>
      </c>
      <c r="D13" s="161" t="s">
        <v>1312</v>
      </c>
      <c r="E13" s="161" t="s">
        <v>792</v>
      </c>
      <c r="F13" s="161" t="s">
        <v>128</v>
      </c>
      <c r="G13" s="161" t="s">
        <v>1306</v>
      </c>
    </row>
    <row r="14" spans="2:7">
      <c r="B14" s="161" t="s">
        <v>1313</v>
      </c>
      <c r="C14" s="161">
        <v>259230</v>
      </c>
      <c r="D14" s="161" t="s">
        <v>1314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1315</v>
      </c>
      <c r="C15" s="161">
        <v>370705</v>
      </c>
      <c r="D15" s="161"/>
      <c r="E15" s="161" t="s">
        <v>792</v>
      </c>
      <c r="F15" s="161" t="s">
        <v>128</v>
      </c>
      <c r="G15" s="161" t="s">
        <v>1306</v>
      </c>
    </row>
    <row r="16" spans="2:7">
      <c r="B16" s="161" t="s">
        <v>1316</v>
      </c>
      <c r="C16" s="161">
        <v>258542</v>
      </c>
      <c r="D16" s="161" t="s">
        <v>1317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1318</v>
      </c>
      <c r="C17" s="161">
        <v>257050</v>
      </c>
      <c r="D17" s="161" t="s">
        <v>1319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1" t="s">
        <v>1320</v>
      </c>
      <c r="C2" s="221"/>
      <c r="D2" s="221"/>
      <c r="E2" s="221"/>
      <c r="F2" s="221"/>
      <c r="G2" s="221"/>
    </row>
    <row r="3" spans="2:7" ht="15" customHeight="1">
      <c r="B3" s="221"/>
      <c r="C3" s="221"/>
      <c r="D3" s="221"/>
      <c r="E3" s="221"/>
      <c r="F3" s="221"/>
      <c r="G3" s="221"/>
    </row>
    <row r="4" spans="2:7" ht="15" customHeight="1">
      <c r="B4" s="163" t="s">
        <v>651</v>
      </c>
      <c r="C4" s="163" t="s">
        <v>1321</v>
      </c>
      <c r="D4" s="163" t="s">
        <v>1322</v>
      </c>
      <c r="E4" s="163" t="s">
        <v>1323</v>
      </c>
      <c r="F4" s="160" t="s">
        <v>1324</v>
      </c>
      <c r="G4" s="163" t="s">
        <v>1325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1326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1327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1326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1328</v>
      </c>
      <c r="G9" s="167" t="s">
        <v>1329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1326</v>
      </c>
      <c r="G10" s="167"/>
    </row>
    <row r="11" spans="2:7">
      <c r="B11" s="167" t="s">
        <v>1330</v>
      </c>
      <c r="C11" s="167">
        <v>9038</v>
      </c>
      <c r="D11" s="168">
        <v>46085</v>
      </c>
      <c r="E11" s="167">
        <v>10520</v>
      </c>
      <c r="F11" s="169" t="s">
        <v>1331</v>
      </c>
      <c r="G11" s="167"/>
    </row>
    <row r="12" spans="2:7">
      <c r="B12" s="167" t="s">
        <v>709</v>
      </c>
      <c r="C12" s="167" t="s">
        <v>1332</v>
      </c>
      <c r="D12" s="168">
        <v>46066</v>
      </c>
      <c r="E12" s="167">
        <v>9500</v>
      </c>
      <c r="F12" s="169" t="s">
        <v>1333</v>
      </c>
      <c r="G12" s="167"/>
    </row>
    <row r="13" spans="2:7">
      <c r="B13" s="167" t="s">
        <v>709</v>
      </c>
      <c r="C13" s="167" t="s">
        <v>1334</v>
      </c>
      <c r="D13" s="168">
        <v>46066</v>
      </c>
      <c r="E13" s="167">
        <v>10500</v>
      </c>
      <c r="F13" s="169" t="s">
        <v>1333</v>
      </c>
      <c r="G13" s="167"/>
    </row>
    <row r="14" spans="2:7">
      <c r="B14" s="167" t="s">
        <v>709</v>
      </c>
      <c r="C14" s="167" t="s">
        <v>1335</v>
      </c>
      <c r="D14" s="168">
        <v>46066</v>
      </c>
      <c r="E14" s="167">
        <v>9000</v>
      </c>
      <c r="F14" s="169" t="s">
        <v>1333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A4" sqref="A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1336</v>
      </c>
      <c r="C2" s="121" t="s">
        <v>947</v>
      </c>
      <c r="D2" s="76" t="s">
        <v>949</v>
      </c>
      <c r="E2" s="76" t="s">
        <v>1337</v>
      </c>
      <c r="F2" s="99" t="s">
        <v>1338</v>
      </c>
      <c r="G2" s="76" t="s">
        <v>1339</v>
      </c>
      <c r="H2" s="76" t="s">
        <v>1340</v>
      </c>
      <c r="I2" s="76" t="s">
        <v>1341</v>
      </c>
      <c r="J2" s="76" t="s">
        <v>1342</v>
      </c>
      <c r="K2" s="78" t="s">
        <v>1343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ZQBZBV</v>
      </c>
      <c r="F176" s="100" t="str">
        <f>IF(SP_SUL!M179="","*",SP_SUL!M179)</f>
        <v>-</v>
      </c>
      <c r="G176" s="95" t="str">
        <f>IF(SP_SUL!I179="","*",SP_SUL!I179)</f>
        <v>ZRX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*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*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*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*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*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*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*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*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*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*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*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*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*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*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*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*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*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*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*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*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*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*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*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*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*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*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*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*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*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*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*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5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A180" workbookViewId="0"/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1010</v>
      </c>
      <c r="Q1" s="226"/>
      <c r="R1" s="111"/>
      <c r="S1" s="84"/>
      <c r="T1" s="86"/>
      <c r="U1" s="227" t="s">
        <v>1344</v>
      </c>
      <c r="V1" s="227"/>
      <c r="W1" s="227"/>
    </row>
    <row r="2" spans="1:23" ht="15" customHeight="1">
      <c r="A2" s="87" t="s">
        <v>1345</v>
      </c>
      <c r="B2" s="87" t="s">
        <v>1346</v>
      </c>
      <c r="C2" s="87" t="s">
        <v>376</v>
      </c>
      <c r="D2" s="88" t="s">
        <v>962</v>
      </c>
      <c r="E2" s="88" t="s">
        <v>4</v>
      </c>
      <c r="F2" s="88" t="s">
        <v>1347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1348</v>
      </c>
      <c r="T2" s="91" t="s">
        <v>965</v>
      </c>
      <c r="U2" s="138">
        <f ca="1">TODAY()-1</f>
        <v>46085</v>
      </c>
      <c r="V2" s="138">
        <f ca="1">U2-1</f>
        <v>46084</v>
      </c>
      <c r="W2" s="138">
        <f ca="1">V2-1</f>
        <v>46083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50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3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3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0</v>
      </c>
      <c r="W7" s="137">
        <f ca="1">_xlfn.XLOOKUP(G7&amp;$W$2,BS_CONTROLE[CHAVE],BS_CONTROLE[Quantidade_11],"-")</f>
        <v>850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2</v>
      </c>
      <c r="V8" s="137">
        <f ca="1">_xlfn.XLOOKUP(G8&amp;$V$2,BS_CONTROLE[CHAVE],BS_CONTROLE[Quantidade_11],"-")</f>
        <v>0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100</v>
      </c>
      <c r="W11" s="137">
        <f ca="1">_xlfn.XLOOKUP(G11&amp;$W$2,BS_CONTROLE[CHAVE],BS_CONTROLE[Quantidade_11],"-")</f>
        <v>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2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400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>
        <f ca="1">_xlfn.XLOOKUP(G16&amp;$W$2,BS_CONTROLE[CHAVE],BS_CONTROLE[Quantidade_11],"-")</f>
        <v>435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50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1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1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>
        <f ca="1">_xlfn.XLOOKUP(G20&amp;$W$2,BS_CONTROLE[CHAVE],BS_CONTROLE[Quantidade_11],"-")</f>
        <v>0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0</v>
      </c>
      <c r="V21" s="137" t="str">
        <f ca="1">_xlfn.XLOOKUP(G21&amp;$V$2,BS_CONTROLE[CHAVE],BS_CONTROLE[Quantidade_11],"-")</f>
        <v>-</v>
      </c>
      <c r="W21" s="137">
        <f ca="1">_xlfn.XLOOKUP(G21&amp;$W$2,BS_CONTROLE[CHAVE],BS_CONTROLE[Quantidade_11],"-")</f>
        <v>0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1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1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0</v>
      </c>
      <c r="W27" s="137">
        <f ca="1">_xlfn.XLOOKUP(G27&amp;$W$2,BS_CONTROLE[CHAVE],BS_CONTROLE[Quantidade_11],"-")</f>
        <v>50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0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0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42</v>
      </c>
      <c r="V29" s="137" t="str">
        <f ca="1">_xlfn.XLOOKUP(G29&amp;$V$2,BS_CONTROLE[CHAVE],BS_CONTROLE[Quantidade_11],"-")</f>
        <v>-</v>
      </c>
      <c r="W29" s="137">
        <f ca="1">_xlfn.XLOOKUP(G29&amp;$W$2,BS_CONTROLE[CHAVE],BS_CONTROLE[Quantidade_11],"-")</f>
        <v>0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1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3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3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312</v>
      </c>
      <c r="V33" s="137">
        <f ca="1">_xlfn.XLOOKUP(G33&amp;$V$2,BS_CONTROLE[CHAVE],BS_CONTROLE[Quantidade_11],"-")</f>
        <v>0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1</v>
      </c>
      <c r="V38" s="137">
        <f ca="1">_xlfn.XLOOKUP(G38&amp;$V$2,BS_CONTROLE[CHAVE],BS_CONTROLE[Quantidade_11],"-")</f>
        <v>0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>
        <f ca="1">_xlfn.XLOOKUP(G39&amp;$V$2,BS_CONTROLE[CHAVE],BS_CONTROLE[Quantidade_11],"-")</f>
        <v>0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>
        <f ca="1">_xlfn.XLOOKUP(G40&amp;$V$2,BS_CONTROLE[CHAVE],BS_CONTROLE[Quantidade_11],"-")</f>
        <v>0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50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400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1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2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1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0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30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>
        <f ca="1">_xlfn.XLOOKUP(G52&amp;$V$2,BS_CONTROLE[CHAVE],BS_CONTROLE[Quantidade_11],"-")</f>
        <v>0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0</v>
      </c>
      <c r="W54" s="137">
        <f ca="1">_xlfn.XLOOKUP(G54&amp;$W$2,BS_CONTROLE[CHAVE],BS_CONTROLE[Quantidade_11],"-")</f>
        <v>850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40</v>
      </c>
      <c r="V55" s="137">
        <f ca="1">_xlfn.XLOOKUP(G55&amp;$V$2,BS_CONTROLE[CHAVE],BS_CONTROLE[Quantidade_11],"-")</f>
        <v>0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100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2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50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3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3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850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50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100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40</v>
      </c>
      <c r="V70" s="137">
        <f ca="1">_xlfn.XLOOKUP(G70&amp;$V$2,BS_CONTROLE[CHAVE],BS_CONTROLE[Quantidade_11],"-")</f>
        <v>0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312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3</v>
      </c>
      <c r="V73" s="137">
        <f ca="1">_xlfn.XLOOKUP(G73&amp;$V$2,BS_CONTROLE[CHAVE],BS_CONTROLE[Quantidade_11],"-")</f>
        <v>0</v>
      </c>
      <c r="W73" s="137">
        <f ca="1">_xlfn.XLOOKUP(G73&amp;$W$2,BS_CONTROLE[CHAVE],BS_CONTROLE[Quantidade_11],"-")</f>
        <v>3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1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1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0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>
        <f ca="1">_xlfn.XLOOKUP(G80&amp;$V$2,BS_CONTROLE[CHAVE],BS_CONTROLE[Quantidade_11],"-")</f>
        <v>0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1</v>
      </c>
      <c r="V81" s="137">
        <f ca="1">_xlfn.XLOOKUP(G81&amp;$V$2,BS_CONTROLE[CHAVE],BS_CONTROLE[Quantidade_11],"-")</f>
        <v>0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0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>
        <f ca="1">_xlfn.XLOOKUP(G86&amp;$V$2,BS_CONTROLE[CHAVE],BS_CONTROLE[Quantidade_11],"-")</f>
        <v>0</v>
      </c>
      <c r="W86" s="137">
        <f ca="1">_xlfn.XLOOKUP(G86&amp;$W$2,BS_CONTROLE[CHAVE],BS_CONTROLE[Quantidade_11],"-")</f>
        <v>50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400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2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>
        <f ca="1">_xlfn.XLOOKUP(G93&amp;$V$2,BS_CONTROLE[CHAVE],BS_CONTROLE[Quantidade_11],"-")</f>
        <v>0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30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0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54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100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0</v>
      </c>
      <c r="W111" s="137">
        <f ca="1">_xlfn.XLOOKUP(G111&amp;$W$2,BS_CONTROLE[CHAVE],BS_CONTROLE[Quantidade_11],"-")</f>
        <v>850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50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>
        <f ca="1">_xlfn.XLOOKUP(G113&amp;$U$2,BS_CONTROLE[CHAVE],BS_CONTROLE[Quantidade_11],"-")</f>
        <v>30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40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1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312</v>
      </c>
      <c r="V119" s="137">
        <f ca="1">_xlfn.XLOOKUP(G119&amp;$V$2,BS_CONTROLE[CHAVE],BS_CONTROLE[Quantidade_11],"-")</f>
        <v>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3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3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0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30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1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1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1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1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1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2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50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42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1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2</v>
      </c>
      <c r="V138" s="137">
        <f ca="1">_xlfn.XLOOKUP(G138&amp;$V$2,BS_CONTROLE[CHAVE],BS_CONTROLE[Quantidade_11],"-")</f>
        <v>0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435</v>
      </c>
    </row>
    <row r="143" spans="1:23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1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100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0</v>
      </c>
      <c r="W148" s="137">
        <f ca="1">_xlfn.XLOOKUP(G148&amp;$W$2,BS_CONTROLE[CHAVE],BS_CONTROLE[Quantidade_11],"-")</f>
        <v>850</v>
      </c>
    </row>
    <row r="149" spans="1:23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50</v>
      </c>
    </row>
    <row r="150" spans="1:23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>
        <f ca="1">_xlfn.XLOOKUP(G150&amp;$U$2,BS_CONTROLE[CHAVE],BS_CONTROLE[Quantidade_11],"-")</f>
        <v>30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40</v>
      </c>
      <c r="V152" s="137">
        <f ca="1">_xlfn.XLOOKUP(G152&amp;$V$2,BS_CONTROLE[CHAVE],BS_CONTROLE[Quantidade_11],"-")</f>
        <v>0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54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0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0</v>
      </c>
    </row>
    <row r="156" spans="1:23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30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312</v>
      </c>
      <c r="V157" s="137">
        <f ca="1">_xlfn.XLOOKUP(G157&amp;$V$2,BS_CONTROLE[CHAVE],BS_CONTROLE[Quantidade_11],"-")</f>
        <v>0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1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1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>
        <f ca="1">_xlfn.XLOOKUP(G163&amp;$W$2,BS_CONTROLE[CHAVE],BS_CONTROLE[Quantidade_11],"-")</f>
        <v>0</v>
      </c>
    </row>
    <row r="164" spans="1:23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1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2</v>
      </c>
      <c r="V167" s="137">
        <f ca="1">_xlfn.XLOOKUP(G167&amp;$V$2,BS_CONTROLE[CHAVE],BS_CONTROLE[Quantidade_11],"-")</f>
        <v>0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1</v>
      </c>
    </row>
    <row r="171" spans="1:23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1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0</v>
      </c>
      <c r="W174" s="137">
        <f ca="1">_xlfn.XLOOKUP(G174&amp;$W$2,BS_CONTROLE[CHAVE],BS_CONTROLE[Quantidade_11],"-")</f>
        <v>50</v>
      </c>
    </row>
    <row r="175" spans="1:23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>
        <f ca="1">_xlfn.XLOOKUP(G175&amp;$V$2,BS_CONTROLE[CHAVE],BS_CONTROLE[Quantidade_11],"-")</f>
        <v>2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ZQBZBV</v>
      </c>
      <c r="J176" s="145" t="str">
        <f>IF(SP_SUL!I179="","*",SP_SUL!I179)</f>
        <v>ZRX</v>
      </c>
      <c r="K176" s="139" t="str">
        <f>IF(SP_SUL!M179="","*",SP_SUL!M179)</f>
        <v>-</v>
      </c>
      <c r="L176" s="139" t="str">
        <f>IF(SP_SUL!N179="","*",SP_SUL!N179)</f>
        <v>-</v>
      </c>
      <c r="M176" s="140">
        <f>IF(SP_SUL!J179="","*",SP_SUL!J179)</f>
        <v>68</v>
      </c>
      <c r="N176" s="144">
        <f>IF(SP_SUL!K179="","*",SP_SUL!K179)</f>
        <v>52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>
        <f ca="1">_xlfn.XLOOKUP(G177&amp;$U$2,BS_CONTROLE[CHAVE],BS_CONTROLE[Quantidade_11],"-")</f>
        <v>0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0</v>
      </c>
    </row>
    <row r="178" spans="1:23" hidden="1">
      <c r="A178" s="146" t="str">
        <f>IF(SP_SUL!Y181="","*",SP_SUL!Y181)</f>
        <v>*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0</v>
      </c>
      <c r="V179" s="137">
        <f ca="1">_xlfn.XLOOKUP(G179&amp;$V$2,BS_CONTROLE[CHAVE],BS_CONTROLE[Quantidade_11],"-")</f>
        <v>0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54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50</v>
      </c>
    </row>
    <row r="184" spans="1:23" hidden="1">
      <c r="A184" s="146" t="str">
        <f>IF(SP_SUL!Y187="","*",SP_SUL!Y187)</f>
        <v>*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0</v>
      </c>
      <c r="W184" s="137">
        <f ca="1">_xlfn.XLOOKUP(G184&amp;$W$2,BS_CONTROLE[CHAVE],BS_CONTROLE[Quantidade_11],"-")</f>
        <v>850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>
        <f ca="1">_xlfn.XLOOKUP(G185&amp;$U$2,BS_CONTROLE[CHAVE],BS_CONTROLE[Quantidade_11],"-")</f>
        <v>30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40</v>
      </c>
      <c r="V187" s="137">
        <f ca="1">_xlfn.XLOOKUP(G187&amp;$V$2,BS_CONTROLE[CHAVE],BS_CONTROLE[Quantidade_11],"-")</f>
        <v>0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100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312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312</v>
      </c>
      <c r="V192" s="137">
        <f ca="1">_xlfn.XLOOKUP(G192&amp;$V$2,BS_CONTROLE[CHAVE],BS_CONTROLE[Quantidade_11],"-")</f>
        <v>0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1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>
        <f ca="1">_xlfn.XLOOKUP(G200&amp;$V$2,BS_CONTROLE[CHAVE],BS_CONTROLE[Quantidade_11],"-")</f>
        <v>0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0.125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1</v>
      </c>
      <c r="V201" s="137">
        <f ca="1">_xlfn.XLOOKUP(G201&amp;$V$2,BS_CONTROLE[CHAVE],BS_CONTROLE[Quantidade_11],"-")</f>
        <v>0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>
        <f ca="1">_xlfn.XLOOKUP(G202&amp;$V$2,BS_CONTROLE[CHAVE],BS_CONTROLE[Quantidade_11],"-")</f>
        <v>0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0.125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>
        <f ca="1">_xlfn.XLOOKUP(G203&amp;$V$2,BS_CONTROLE[CHAVE],BS_CONTROLE[Quantidade_11],"-")</f>
        <v>0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1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400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*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2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2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0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0.125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0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*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>
        <f ca="1">_xlfn.XLOOKUP(G212&amp;$V$2,BS_CONTROLE[CHAVE],BS_CONTROLE[Quantidade_11],"-")</f>
        <v>0</v>
      </c>
      <c r="W212" s="137">
        <f ca="1">_xlfn.XLOOKUP(G212&amp;$W$2,BS_CONTROLE[CHAVE],BS_CONTROLE[Quantidade_11],"-")</f>
        <v>1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*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0</v>
      </c>
      <c r="W215" s="137">
        <f ca="1">_xlfn.XLOOKUP(G215&amp;$W$2,BS_CONTROLE[CHAVE],BS_CONTROLE[Quantidade_11],"-")</f>
        <v>0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MODERNIZAÇÃO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2</v>
      </c>
      <c r="V216" s="137">
        <f ca="1">_xlfn.XLOOKUP(G216&amp;$V$2,BS_CONTROLE[CHAVE],BS_CONTROLE[Quantidade_11],"-")</f>
        <v>0</v>
      </c>
      <c r="W216" s="137">
        <f ca="1">_xlfn.XLOOKUP(G216&amp;$W$2,BS_CONTROLE[CHAVE],BS_CONTROLE[Quantidade_11],"-")</f>
        <v>2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>
        <f ca="1">_xlfn.XLOOKUP(G217&amp;$U$2,BS_CONTROLE[CHAVE],BS_CONTROLE[Quantidade_11],"-")</f>
        <v>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40</v>
      </c>
      <c r="V307" s="137">
        <f ca="1">_xlfn.XLOOKUP(G307&amp;$V$2,BS_CONTROLE[CHAVE],BS_CONTROLE[Quantidade_11],"-")</f>
        <v>0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2</v>
      </c>
      <c r="V533" s="137">
        <f ca="1">_xlfn.XLOOKUP(G533&amp;$V$2,BS_CONTROLE[CHAVE],BS_CONTROLE[Quantidade_11],"-")</f>
        <v>0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>
        <f ca="1">_xlfn.XLOOKUP(G768&amp;$W$2,BS_CONTROLE[CHAVE],BS_CONTROLE[Quantidade_11],"-")</f>
        <v>435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8" t="s">
        <v>1349</v>
      </c>
      <c r="D5" s="229"/>
      <c r="E5" s="229"/>
      <c r="F5" s="229"/>
      <c r="G5" s="229"/>
      <c r="H5" s="229"/>
      <c r="I5" s="229"/>
      <c r="J5" s="230"/>
      <c r="K5" s="231" t="s">
        <v>1350</v>
      </c>
      <c r="L5" s="232"/>
      <c r="M5" s="232"/>
      <c r="N5" s="232"/>
      <c r="O5" s="233" t="s">
        <v>1351</v>
      </c>
      <c r="P5" s="234"/>
    </row>
    <row r="6" spans="1:16" s="74" customFormat="1" ht="15" customHeight="1">
      <c r="A6" s="66" t="s">
        <v>1347</v>
      </c>
      <c r="B6" s="75" t="s">
        <v>1346</v>
      </c>
      <c r="C6" s="76" t="s">
        <v>962</v>
      </c>
      <c r="D6" s="77" t="s">
        <v>963</v>
      </c>
      <c r="E6" s="76" t="s">
        <v>1352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1353</v>
      </c>
      <c r="M6" s="80" t="s">
        <v>576</v>
      </c>
      <c r="N6" s="81" t="s">
        <v>957</v>
      </c>
      <c r="O6" s="158" t="s">
        <v>1000</v>
      </c>
      <c r="P6" s="133" t="s">
        <v>1354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1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1</v>
      </c>
      <c r="P147" s="147" t="str">
        <f>IF($A$2=1,IF(SP_SUL!BJ147="","*",SP_SUL!BJ147),IF(SP_SUL!BK147="","*",SP_SUL!BK147))</f>
        <v xml:space="preserve">MC1 12h38 / Em intervalo 15h38 até 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1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2</v>
      </c>
      <c r="P152" s="147" t="str">
        <f>IF($A$2=1,IF(SP_SUL!BJ152="","*",SP_SUL!BJ152),IF(SP_SUL!BK152="","*",SP_SUL!BK152))</f>
        <v xml:space="preserve">Alterado a programação para NIvelamento / TP pronto 09h00 / Realizado intervalo das 09h37 até 11h07 / 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1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1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1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1</v>
      </c>
      <c r="P156" s="147" t="str">
        <f>IF($A$2=1,IF(SP_SUL!BJ156="","*",SP_SUL!BJ156),IF(SP_SUL!BK156="","*",SP_SUL!BK156))</f>
        <v>MC1 08h51 / Em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1</v>
      </c>
      <c r="P157" s="147" t="str">
        <f>IF($A$2=1,IF(SP_SUL!BJ157="","*",SP_SUL!BJ157),IF(SP_SUL!BK157="","*",SP_SUL!BK157))</f>
        <v>MC1 07h44 / Em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1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1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ZQBZBV</v>
      </c>
      <c r="G179" s="83" t="str">
        <f>IF(SP_SUL!M179="","*",SP_SUL!M179)</f>
        <v>-</v>
      </c>
      <c r="H179" s="116">
        <f>IF(SP_SUL!K179="","*",SP_SUL!K179)</f>
        <v>52</v>
      </c>
      <c r="I179" s="113" t="str">
        <f>IF(SP_SUL!O179="","*",SP_SUL!O179)</f>
        <v>*</v>
      </c>
      <c r="J179" s="113" t="str">
        <f>IF(SP_SUL!P179="","*",SP_SUL!P179)</f>
        <v>*</v>
      </c>
      <c r="K179" s="83" t="str">
        <f>IF(SP_SUL!AK179="","*",SP_SUL!AK179)</f>
        <v>ZQBZBV</v>
      </c>
      <c r="L179" s="83" t="str">
        <f>IF(SP_SUL!AM179="","*",SP_SUL!AM179)</f>
        <v>-</v>
      </c>
      <c r="M179" s="83">
        <f>IF(SP_SUL!AP179="","*",SP_SUL!AP179)</f>
        <v>52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0.125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0.125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0.125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2026-03-05T19:43:24Z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