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307" documentId="120_S{118792C3-22EF-5104-A093-F22BFE3913F3}" xr6:coauthVersionLast="47" xr6:coauthVersionMax="47" xr10:uidLastSave="{6D81B47E-6F6A-4D8A-A64B-9CD41D7DD7A5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D'!$A$6:$P$3001</definedName>
    <definedName name="_xlnm._FilterDatabase" localSheetId="5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9" i="1" l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N294" i="1" a="1"/>
  <c r="N294" i="1" s="1"/>
  <c r="L291" i="11" s="1"/>
  <c r="M294" i="1" a="1"/>
  <c r="M294" i="1" s="1"/>
  <c r="K291" i="11" s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AN286" i="1"/>
  <c r="AM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6" i="10" s="1"/>
  <c r="AL296" i="1"/>
  <c r="AP296" i="1"/>
  <c r="M296" i="10" s="1"/>
  <c r="BR296" i="1"/>
  <c r="BS296" i="1"/>
  <c r="C298" i="1"/>
  <c r="G298" i="1"/>
  <c r="R298" i="1"/>
  <c r="AK298" i="1"/>
  <c r="K297" i="10" s="1"/>
  <c r="AL298" i="1"/>
  <c r="AP298" i="1"/>
  <c r="M297" i="10" s="1"/>
  <c r="BR298" i="1"/>
  <c r="BS298" i="1"/>
  <c r="A299" i="1"/>
  <c r="C299" i="1"/>
  <c r="G299" i="1"/>
  <c r="R299" i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D255" i="1" l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L257" i="10"/>
  <c r="N257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<sst xmlns="http://schemas.openxmlformats.org/spreadsheetml/2006/main" count="10528" uniqueCount="1779">
  <si>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</si>
  <si>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</si>
  <si>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</si>
  <si>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</si>
  <si>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</si>
  <si>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</si>
  <si>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</si>
  <si>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</si>
  <si>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</si>
  <si>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</si>
  <si>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</si>
  <si>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</si>
  <si>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</si>
  <si>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</si>
  <si>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</si>
  <si>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</si>
  <si>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</si>
  <si>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</si>
  <si>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</si>
  <si>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</si>
  <si>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</si>
  <si>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</si>
  <si>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</si>
  <si>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</si>
  <si>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</si>
  <si>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</si>
  <si>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</si>
  <si>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</si>
  <si>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</si>
  <si>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</si>
  <si>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</si>
  <si>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</si>
  <si>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</si>
  <si>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</si>
  <si>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</si>
  <si>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</si>
  <si>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</si>
  <si>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</si>
  <si>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</si>
  <si>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</si>
  <si>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</si>
  <si>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</si>
  <si>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</si>
  <si>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</si>
  <si>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</si>
  <si>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</si>
  <si>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</si>
  <si>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</si>
  <si>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</si>
  <si>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</si>
  <si>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</si>
  <si>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</si>
  <si>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</si>
  <si>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</si>
  <si>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</si>
  <si>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</si>
  <si>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</si>
  <si>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</si>
  <si>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</si>
  <si>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</si>
  <si>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</si>
  <si>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</si>
  <si>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</si>
  <si>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</si>
  <si>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</si>
  <si>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</si>
  <si>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</si>
  <si>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</si>
  <si>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</si>
  <si>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</si>
  <si>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</si>
  <si>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</si>
  <si>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</si>
  <si>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</si>
  <si>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</si>
  <si>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</si>
  <si>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</si>
  <si>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</si>
  <si>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</si>
  <si>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</si>
  <si>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</si>
  <si>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</si>
  <si>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</si>
  <si>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</si>
  <si>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</si>
  <si>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</si>
  <si>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</si>
  <si>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</si>
  <si>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</si>
  <si>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</si>
  <si>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</si>
  <si>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</si>
  <si>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</si>
  <si>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</si>
  <si>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</si>
  <si>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</si>
  <si>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</si>
  <si>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</si>
  <si>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</si>
  <si>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</si>
  <si>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</si>
  <si>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</si>
  <si>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</si>
  <si>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</si>
  <si>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</si>
  <si>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</si>
  <si>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</si>
  <si>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</si>
  <si>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</si>
  <si>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</si>
  <si>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</si>
  <si>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</si>
  <si>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</si>
  <si>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</si>
  <si>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</si>
  <si>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</si>
  <si>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</si>
  <si>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</si>
  <si>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</si>
  <si>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</si>
  <si>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</si>
  <si>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</si>
  <si>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</si>
  <si>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</si>
  <si>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</si>
  <si>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</si>
  <si>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</si>
  <si>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</si>
  <si>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</si>
  <si>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</si>
  <si>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</si>
  <si>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</si>
  <si>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</si>
  <si>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</si>
  <si>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</si>
  <si>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</si>
  <si>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</si>
  <si>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</si>
  <si>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</si>
  <si>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</si>
  <si>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</si>
  <si>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</si>
  <si>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</si>
  <si>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</si>
  <si>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</si>
  <si>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</si>
  <si>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</si>
  <si>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</si>
  <si>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</si>
  <si>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</si>
  <si>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</si>
  <si>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</si>
  <si>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</si>
  <si>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</si>
  <si>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</si>
  <si>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</si>
  <si>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</si>
  <si>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</si>
  <si>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</si>
  <si>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</si>
  <si>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</si>
  <si>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</si>
  <si>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</si>
  <si>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</si>
  <si>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</si>
  <si>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</si>
  <si>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</si>
  <si>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</si>
  <si>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</si>
  <si>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</si>
  <si>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</si>
  <si>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</si>
  <si>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</si>
  <si>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</si>
  <si>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</si>
  <si>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</si>
  <si>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</si>
  <si>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</si>
  <si>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</si>
  <si>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</si>
  <si>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</si>
  <si>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</si>
  <si>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</si>
  <si>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</si>
  <si>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</si>
  <si>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</si>
  <si>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</si>
  <si>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</si>
  <si>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</si>
  <si>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</si>
  <si>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</si>
  <si>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</si>
  <si>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</si>
  <si>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</si>
  <si>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</si>
  <si>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</si>
  <si>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</si>
  <si>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</si>
  <si>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</si>
  <si>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</si>
  <si>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</si>
  <si>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</si>
  <si>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</si>
  <si>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</si>
  <si>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</si>
  <si>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</si>
  <si>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</si>
  <si>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</si>
  <si>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</si>
  <si>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</si>
  <si>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</si>
  <si>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</si>
  <si>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</si>
  <si>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</si>
  <si>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</si>
  <si>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</si>
  <si>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</si>
  <si>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</si>
  <si>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</si>
  <si>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</si>
  <si>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</si>
  <si>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</si>
  <si>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</si>
  <si>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</si>
  <si>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</si>
  <si>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</si>
  <si>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</si>
  <si>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</si>
  <si>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</si>
  <si>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</si>
  <si>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</si>
  <si>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</si>
  <si>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</si>
  <si>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</si>
  <si>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</si>
  <si>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</si>
  <si>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</si>
  <si>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</si>
  <si>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</si>
  <si>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</si>
  <si>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</si>
  <si>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</si>
  <si>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</si>
  <si>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</si>
  <si>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</si>
  <si>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</si>
  <si>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</si>
  <si>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</si>
  <si>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</si>
  <si>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</si>
  <si>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</si>
  <si>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</si>
  <si>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</si>
  <si>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</si>
  <si>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</si>
  <si>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</si>
  <si>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</si>
  <si>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</si>
  <si>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</si>
  <si>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</si>
  <si>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</si>
  <si>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</si>
  <si>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</si>
  <si>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</si>
  <si>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</si>
  <si>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</si>
  <si>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</si>
  <si>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</si>
  <si>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</si>
  <si>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</si>
  <si>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</si>
  <si>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</si>
  <si>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</si>
  <si>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</si>
  <si>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</si>
  <si>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</si>
  <si>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</si>
  <si>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</si>
  <si>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</si>
  <si>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</si>
  <si>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</si>
  <si>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</si>
  <si>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</si>
  <si>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</si>
  <si>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</si>
  <si>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</si>
  <si>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</si>
  <si>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</si>
  <si>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</si>
  <si>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</si>
  <si>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</si>
  <si>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</si>
  <si>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</si>
  <si>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</si>
  <si>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</si>
  <si>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</si>
  <si>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</si>
  <si>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</si>
  <si>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</si>
  <si>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</si>
  <si>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</si>
  <si>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</si>
  <si>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</si>
  <si>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</si>
  <si>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</si>
  <si>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</si>
  <si>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</si>
  <si>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</si>
  <si>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</si>
  <si>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</si>
  <si>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</si>
  <si>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</si>
  <si>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</si>
  <si>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</si>
  <si>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</si>
  <si>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</si>
  <si>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</si>
  <si>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</si>
  <si>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</si>
  <si>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</si>
  <si>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</si>
  <si>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</si>
  <si>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</si>
  <si>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</si>
  <si>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</si>
  <si>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</si>
  <si>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</si>
  <si>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</si>
  <si>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</si>
  <si>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</si>
  <si>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</si>
  <si>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</si>
  <si>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</si>
  <si>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</si>
  <si>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</si>
  <si>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</si>
  <si>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</si>
  <si>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</si>
  <si>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</si>
  <si>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</si>
  <si>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</si>
  <si>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</si>
  <si>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</si>
  <si>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</si>
  <si>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</si>
  <si>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</si>
  <si>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</si>
  <si>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</si>
  <si>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</si>
  <si>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</si>
  <si>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</si>
  <si>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</si>
  <si>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</si>
  <si>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</si>
  <si>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</si>
  <si>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</si>
  <si>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</si>
  <si>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</si>
  <si>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</si>
  <si>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</si>
  <si>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</si>
  <si>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</si>
  <si>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</si>
  <si>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</si>
  <si>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</si>
  <si>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</si>
  <si>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</si>
  <si>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</si>
  <si>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</si>
  <si>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</si>
  <si>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</si>
  <si>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</si>
  <si>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</si>
  <si>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</si>
  <si>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</si>
  <si>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</si>
  <si>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</si>
  <si>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</si>
  <si>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</si>
  <si>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</si>
  <si>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</si>
  <si>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</si>
  <si>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</si>
  <si>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</si>
  <si>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</si>
  <si>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</si>
  <si>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</si>
  <si>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</si>
  <si>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</si>
  <si>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</si>
  <si>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</si>
  <si>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</si>
  <si>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</si>
  <si>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</si>
  <si>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</si>
  <si>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</si>
  <si>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</si>
  <si>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</si>
  <si>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</si>
  <si>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</si>
  <si>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</si>
  <si>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</si>
  <si>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</si>
  <si>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</si>
  <si>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</si>
  <si>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</si>
  <si>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</si>
  <si>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</si>
  <si>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</si>
  <si>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</si>
  <si>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</si>
  <si>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</si>
  <si>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</si>
  <si>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</si>
  <si>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</si>
  <si>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</si>
  <si>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</si>
  <si>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</si>
  <si>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</si>
  <si>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</si>
  <si>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</si>
  <si>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</si>
  <si>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</si>
  <si>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</si>
  <si>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</si>
  <si>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</si>
  <si>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</si>
  <si>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</si>
  <si>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</si>
  <si>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</si>
  <si>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</si>
  <si>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</si>
  <si>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</si>
  <si>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</si>
  <si>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</si>
  <si>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</si>
  <si>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</si>
  <si>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</si>
  <si>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</si>
  <si>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</si>
  <si>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</si>
  <si>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</si>
  <si>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</si>
  <si>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</si>
  <si>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</si>
  <si>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</si>
  <si>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</si>
  <si>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</si>
  <si>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</si>
  <si>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</si>
  <si>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</si>
  <si>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</si>
  <si>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</si>
  <si>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</si>
  <si>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</si>
  <si>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</si>
  <si>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</si>
  <si>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</si>
  <si>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</si>
  <si>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</si>
  <si>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</si>
  <si>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</si>
  <si>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</si>
  <si>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</si>
  <si>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</si>
  <si>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</si>
  <si>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</si>
  <si>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</si>
  <si>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</si>
  <si>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</si>
  <si>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</si>
  <si>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</si>
  <si>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</si>
  <si>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</si>
  <si>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</si>
  <si>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</si>
  <si>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</si>
  <si>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</si>
  <si>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</si>
  <si>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</si>
  <si>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</si>
  <si>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</si>
  <si>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</si>
  <si>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</si>
  <si>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</si>
  <si>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</si>
  <si>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</si>
  <si>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</si>
  <si>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</si>
  <si>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</si>
  <si>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</si>
  <si>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</si>
  <si>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</si>
  <si>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</si>
  <si>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</si>
  <si>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</si>
  <si>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</si>
  <si>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</si>
  <si>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</si>
  <si>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</si>
  <si>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</si>
  <si>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</si>
  <si>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</si>
  <si>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</si>
  <si>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</si>
  <si>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</si>
  <si>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</si>
  <si>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</si>
  <si>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</si>
  <si>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</si>
  <si>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</si>
  <si>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</si>
  <si>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</si>
  <si>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</si>
  <si>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</si>
  <si>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</si>
  <si>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</si>
  <si>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</si>
  <si>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</si>
  <si>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</si>
  <si>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</si>
  <si>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</si>
  <si>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</si>
  <si>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</si>
  <si>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</si>
  <si>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</si>
  <si>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</si>
  <si>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</si>
  <si>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</si>
  <si>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</si>
  <si>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</si>
  <si>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</si>
  <si>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</si>
  <si>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</si>
  <si>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</si>
  <si>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</si>
  <si>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</si>
  <si>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</si>
  <si>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</si>
  <si>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</si>
  <si>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</si>
  <si>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</si>
  <si>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</si>
  <si>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</si>
  <si>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</si>
  <si>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</si>
  <si>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</si>
  <si>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</si>
  <si>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</si>
  <si>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</si>
  <si>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</si>
  <si>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</si>
  <si>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</si>
  <si>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</si>
  <si>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</si>
  <si>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</si>
  <si>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</si>
  <si>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</si>
  <si>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</si>
  <si>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</si>
  <si>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</si>
  <si>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</si>
  <si>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</si>
  <si>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</si>
  <si>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</si>
  <si>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</si>
  <si>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</si>
  <si>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</si>
  <si>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</si>
  <si>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</si>
  <si>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</si>
  <si>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</si>
  <si>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</si>
  <si>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</si>
  <si>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</si>
  <si>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</si>
  <si>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</si>
  <si>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</si>
  <si>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</si>
  <si>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</si>
  <si>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</si>
  <si>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</si>
  <si>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</si>
  <si>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</si>
  <si>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</si>
  <si>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</si>
  <si>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</si>
  <si>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</si>
  <si>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</si>
  <si>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</si>
  <si>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</si>
  <si>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</si>
  <si>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</si>
  <si>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</si>
  <si>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</si>
  <si>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</si>
  <si>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</si>
  <si>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</si>
  <si>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</si>
  <si>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</si>
  <si>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</si>
  <si>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</si>
  <si>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</si>
  <si>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</si>
  <si>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</si>
  <si>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</si>
  <si>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</si>
  <si>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</si>
  <si>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</si>
  <si>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</si>
  <si>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</si>
  <si>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</si>
  <si>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</si>
  <si>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</si>
  <si>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</si>
  <si>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</si>
  <si>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</si>
  <si>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</si>
  <si>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</si>
  <si>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</si>
  <si>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</si>
  <si>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</si>
  <si>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</si>
  <si>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</si>
  <si>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</si>
  <si>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</si>
  <si>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</si>
  <si>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</si>
  <si>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</si>
  <si>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</si>
  <si>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</si>
  <si>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</si>
  <si>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</si>
  <si>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</si>
  <si>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</si>
  <si>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</si>
  <si>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</si>
  <si>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</si>
  <si>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</si>
  <si>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</si>
  <si>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</si>
  <si>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</si>
  <si>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</si>
  <si>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</si>
  <si>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</si>
  <si>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</si>
  <si>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</si>
  <si>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</si>
  <si>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</si>
  <si>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</si>
  <si>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</si>
  <si>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</si>
  <si>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</si>
  <si>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</si>
  <si>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</si>
  <si>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</si>
  <si>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</si>
  <si>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</si>
  <si>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</si>
  <si>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</si>
  <si>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</si>
  <si>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</si>
  <si>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</si>
  <si>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</si>
  <si>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</si>
  <si>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</si>
  <si>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</si>
  <si>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</si>
  <si>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</si>
  <si>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</si>
  <si>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</si>
  <si>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</si>
  <si>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</si>
  <si>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</si>
  <si>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</si>
  <si>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</si>
  <si>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</si>
  <si>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</si>
  <si>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</si>
  <si>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</si>
  <si>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</si>
  <si>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</si>
  <si>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</si>
  <si>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</si>
  <si>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</si>
  <si>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</si>
  <si>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</si>
  <si>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</si>
  <si>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</si>
  <si>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</si>
  <si>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</si>
  <si>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</si>
  <si>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</si>
  <si>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</si>
  <si>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</si>
  <si>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</si>
  <si>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</si>
  <si>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</si>
  <si>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</si>
  <si>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</si>
  <si>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</si>
  <si>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</si>
  <si>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</si>
  <si>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</si>
  <si>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</si>
  <si>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</si>
  <si>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</si>
  <si>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</si>
  <si>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</si>
  <si>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</si>
  <si>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</si>
  <si>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</si>
  <si>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</si>
  <si>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</si>
  <si>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</si>
  <si>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</si>
  <si>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</si>
  <si>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</si>
  <si>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</si>
  <si>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</si>
  <si>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</si>
  <si>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</si>
  <si>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</si>
  <si>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</si>
  <si>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</si>
  <si>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</si>
  <si>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</si>
  <si>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</si>
  <si>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</si>
  <si>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</si>
  <si>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</si>
  <si>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</si>
  <si>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</si>
  <si>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</si>
  <si>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</si>
  <si>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</si>
  <si>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</si>
  <si>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</si>
  <si>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</si>
  <si>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</si>
  <si>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</si>
  <si>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</si>
  <si>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</si>
  <si>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</si>
  <si>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</si>
  <si>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</si>
  <si>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</si>
  <si>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</si>
  <si>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</si>
  <si>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</si>
  <si>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</si>
  <si>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</si>
  <si>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</si>
  <si>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</si>
  <si>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</si>
  <si>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</si>
  <si>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</si>
  <si>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</si>
  <si>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</si>
  <si>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</si>
  <si>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</si>
  <si>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</si>
  <si>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</si>
  <si>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</si>
  <si>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</si>
  <si>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</si>
  <si>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</si>
  <si>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</si>
  <si>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</si>
  <si>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</si>
  <si>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</si>
  <si>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</si>
  <si>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</si>
  <si>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</si>
  <si>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</si>
  <si>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</si>
  <si>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</si>
  <si>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</si>
  <si>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</si>
  <si>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</si>
  <si>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</si>
  <si>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</si>
  <si>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</si>
  <si>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</si>
  <si>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</si>
  <si>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</si>
  <si>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</si>
  <si>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</si>
  <si>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</si>
  <si>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</si>
  <si>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</si>
  <si>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</si>
  <si>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</si>
  <si>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</si>
  <si>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</si>
  <si>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</si>
  <si>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</si>
  <si>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</si>
  <si>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</si>
  <si>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</si>
  <si>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</si>
  <si>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</si>
  <si>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</si>
  <si>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</si>
  <si>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</si>
  <si>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</si>
  <si>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</si>
  <si>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</si>
  <si>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</si>
  <si>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</si>
  <si>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</si>
  <si>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</si>
  <si>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</si>
  <si>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</si>
  <si>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</si>
  <si>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</si>
  <si>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</si>
  <si>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</si>
  <si>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</si>
  <si>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</si>
  <si>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</si>
  <si>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</si>
  <si>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</si>
  <si>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</si>
  <si>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</si>
  <si>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</si>
  <si>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</si>
  <si>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</si>
  <si>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</si>
  <si>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</si>
  <si>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</si>
  <si>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</si>
  <si>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</si>
  <si>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</si>
  <si>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</si>
  <si>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</si>
  <si>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</si>
  <si>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</si>
  <si>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</si>
  <si>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</si>
  <si>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</si>
  <si>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</si>
  <si>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</si>
  <si>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</si>
  <si>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</si>
  <si>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</si>
  <si>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</si>
  <si>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</si>
  <si>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</si>
  <si>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</si>
  <si>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</si>
  <si>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</si>
  <si>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</si>
  <si>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</si>
  <si>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</si>
  <si>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</si>
  <si>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</si>
  <si>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</si>
  <si>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</si>
  <si>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</si>
  <si>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</si>
  <si>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</si>
  <si>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</si>
  <si>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</si>
  <si>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</si>
  <si>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</si>
  <si>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</si>
  <si>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</si>
  <si>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</si>
  <si>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</si>
  <si>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</si>
  <si>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</si>
  <si>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</si>
  <si>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</si>
  <si>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</si>
  <si>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</si>
  <si>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</si>
  <si>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</si>
  <si>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</si>
  <si>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</si>
  <si>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</si>
  <si>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</si>
  <si>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</si>
  <si>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</si>
  <si>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</si>
  <si>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</si>
  <si>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</si>
  <si>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</si>
  <si>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</si>
  <si>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</si>
  <si>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</si>
  <si>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</si>
  <si>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</si>
  <si>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</si>
  <si>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</si>
  <si>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</si>
  <si>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</si>
  <si>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</si>
  <si>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</si>
  <si>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</si>
  <si>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</si>
  <si>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</si>
  <si>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</si>
  <si>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</si>
  <si>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</si>
  <si>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</si>
  <si>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</si>
  <si>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</si>
  <si>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</si>
  <si>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</si>
  <si>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</si>
  <si>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</si>
  <si>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</si>
  <si>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</si>
  <si>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</si>
  <si>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</si>
  <si>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</si>
  <si>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</si>
  <si>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</si>
  <si>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</si>
  <si>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</si>
  <si>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</si>
  <si>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</si>
  <si>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</si>
  <si>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</si>
  <si>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</si>
  <si>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</si>
  <si>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</si>
  <si>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</si>
  <si>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</si>
  <si>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</si>
  <si>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</si>
  <si>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</si>
  <si>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</si>
  <si>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</si>
  <si>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</si>
  <si>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</si>
  <si>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</si>
  <si>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</si>
  <si>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</si>
  <si>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</si>
  <si>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</si>
  <si>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</si>
  <si>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</si>
  <si>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</si>
  <si>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</si>
  <si>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</si>
  <si>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</si>
  <si>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</si>
  <si>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</si>
  <si>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</si>
  <si>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</si>
  <si>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</si>
  <si>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</si>
  <si>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</si>
  <si>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</si>
  <si>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</si>
  <si>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</si>
  <si>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</si>
  <si>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</si>
  <si>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</si>
  <si>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</si>
  <si>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</si>
  <si>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</si>
  <si>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</si>
  <si>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</si>
  <si>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</si>
  <si>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</si>
  <si>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</si>
  <si>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</si>
  <si>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</si>
  <si>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</si>
  <si>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</si>
  <si>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</si>
  <si>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</si>
  <si>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</si>
  <si>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</si>
  <si>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</si>
  <si>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</si>
  <si>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</si>
  <si>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</si>
  <si>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</si>
  <si>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</si>
  <si>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</si>
  <si>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</si>
  <si>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</si>
  <si>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</si>
  <si>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</si>
  <si>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</si>
  <si>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</si>
  <si>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</si>
  <si>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</si>
  <si>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</si>
  <si>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</si>
  <si>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</si>
  <si>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</si>
  <si>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</si>
  <si>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</si>
  <si>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</si>
  <si>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</si>
  <si>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</si>
  <si>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</si>
  <si>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</si>
  <si>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</si>
  <si>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</si>
  <si>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</si>
  <si>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</si>
  <si>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</si>
  <si>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</si>
  <si>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</si>
  <si>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</si>
  <si>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</si>
  <si>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</si>
  <si>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</si>
  <si>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</si>
  <si>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</si>
  <si>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</si>
  <si>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</si>
  <si>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</si>
  <si>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</si>
  <si>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</si>
  <si>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</si>
  <si>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</si>
  <si>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</si>
  <si>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</si>
  <si>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</si>
  <si>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</si>
  <si>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</si>
  <si>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</si>
  <si>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</si>
  <si>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</si>
  <si>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</si>
  <si>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</si>
  <si>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</si>
  <si>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</si>
  <si>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</si>
  <si>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</si>
  <si>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</si>
  <si>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</si>
  <si>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</si>
  <si>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</si>
  <si>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</si>
  <si>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</si>
  <si>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</si>
  <si>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</si>
  <si>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</si>
  <si>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</si>
  <si>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</si>
  <si>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</si>
  <si>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</si>
  <si>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</si>
  <si>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</si>
  <si>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</si>
  <si>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</si>
  <si>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</si>
  <si>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</si>
  <si>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</si>
  <si>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</si>
  <si>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</si>
  <si>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</si>
  <si>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</si>
  <si>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</si>
  <si>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</si>
  <si>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</si>
  <si>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</si>
  <si>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</si>
  <si>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</si>
  <si>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</si>
  <si>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</si>
  <si>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</si>
  <si>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</si>
  <si>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</si>
  <si>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</si>
  <si>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</si>
  <si>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</si>
  <si>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</si>
  <si>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</si>
  <si>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</si>
  <si>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</si>
  <si>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</si>
  <si>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</si>
  <si>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</si>
  <si>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</si>
  <si>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</si>
  <si>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</si>
  <si>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</si>
  <si>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</si>
  <si>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</si>
  <si>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</si>
  <si>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</si>
  <si>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</si>
  <si>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</si>
  <si>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</si>
  <si>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</si>
  <si>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</si>
  <si>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</si>
  <si>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</si>
  <si>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</si>
  <si>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</si>
  <si>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</si>
  <si>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</si>
  <si>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</si>
  <si>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</si>
  <si>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</si>
  <si>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</si>
  <si>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</si>
  <si>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</si>
  <si>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</si>
  <si>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</si>
  <si>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</si>
  <si>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</si>
  <si>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</si>
  <si>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</si>
  <si>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</si>
  <si>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</si>
  <si>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</si>
  <si>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</si>
  <si>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</si>
  <si>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</si>
  <si>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</si>
  <si>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</si>
  <si>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</si>
  <si>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</si>
  <si>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</si>
  <si>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</si>
  <si>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</si>
  <si>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</si>
  <si>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</si>
  <si>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</si>
  <si>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</si>
  <si>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</si>
  <si>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</si>
  <si>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</si>
  <si>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</si>
  <si>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</si>
  <si>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</si>
  <si>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</si>
  <si>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</si>
  <si>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</si>
  <si>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</si>
  <si>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</si>
  <si>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</si>
  <si>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</si>
  <si>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</si>
  <si>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</si>
  <si>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</si>
  <si>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</si>
  <si>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</si>
  <si>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</si>
  <si>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</si>
  <si>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</si>
  <si>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</si>
  <si>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</si>
  <si>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</si>
  <si>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</si>
  <si>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</si>
  <si>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</si>
  <si>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</si>
  <si>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</si>
  <si>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</si>
  <si>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</si>
  <si>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</si>
  <si>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</si>
  <si>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</si>
  <si>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</si>
  <si>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</si>
  <si>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</si>
  <si>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</si>
  <si>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</si>
  <si>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</si>
  <si>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</si>
  <si>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</si>
  <si>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</si>
  <si>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</si>
  <si>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</si>
  <si>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</si>
  <si>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</si>
  <si>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</si>
  <si>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</si>
  <si>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</si>
  <si>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</si>
  <si>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</si>
  <si>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</si>
  <si>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</si>
  <si>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</si>
  <si>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</si>
  <si>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</si>
  <si>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</si>
  <si>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</si>
  <si>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</si>
  <si>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</si>
  <si>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</si>
  <si>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</si>
  <si>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</si>
  <si>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</si>
  <si>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</si>
  <si>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</si>
  <si>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</si>
  <si>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</si>
  <si>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</si>
  <si>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</si>
  <si>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</si>
  <si>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</si>
  <si>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</si>
  <si>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</si>
  <si>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</si>
  <si>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</si>
  <si>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</si>
  <si>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</si>
  <si>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</si>
  <si>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</si>
  <si>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</si>
  <si>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</si>
  <si>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</si>
  <si>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</si>
  <si>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</si>
  <si>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</si>
  <si>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</si>
  <si>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</si>
  <si>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</si>
  <si>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</si>
  <si>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</si>
  <si>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</si>
  <si>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</si>
  <si>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</si>
  <si>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</si>
  <si>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</si>
  <si>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</si>
  <si>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</si>
  <si>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</si>
  <si>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</si>
  <si>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</si>
  <si>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</si>
  <si>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</si>
  <si>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</si>
  <si>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</si>
  <si>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</si>
  <si>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</si>
  <si>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</si>
  <si>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</si>
  <si>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</si>
  <si>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</si>
  <si>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</si>
  <si>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</si>
  <si>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</si>
  <si>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</si>
  <si>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</si>
  <si>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</si>
  <si>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</si>
  <si>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</si>
  <si>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</si>
  <si>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</si>
  <si>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</si>
  <si>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</si>
  <si>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</si>
  <si>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</si>
  <si>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</si>
  <si>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</si>
  <si>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</si>
  <si>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</si>
  <si>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</si>
  <si>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</si>
  <si>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</si>
  <si>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</si>
  <si>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</si>
  <si>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</si>
  <si>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</si>
  <si>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</si>
  <si>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</si>
  <si>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</si>
  <si>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</si>
  <si>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</si>
  <si>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</si>
  <si>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</si>
  <si>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</si>
  <si>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</si>
  <si>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</si>
  <si>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</si>
  <si>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</si>
  <si>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</si>
  <si>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</si>
  <si>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</si>
  <si>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</si>
  <si>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</si>
  <si>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</si>
  <si>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</si>
  <si>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</si>
  <si>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</si>
  <si>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</si>
  <si>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</si>
  <si>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</si>
  <si>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</si>
  <si>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</si>
  <si>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</si>
  <si>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</si>
  <si>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</si>
  <si>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</si>
  <si>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</si>
  <si>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</si>
  <si>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</si>
  <si>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</si>
  <si>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</si>
  <si>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</si>
  <si>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</si>
  <si>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</si>
  <si>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</si>
  <si>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</si>
  <si>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</si>
  <si>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</si>
  <si>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</si>
  <si>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</si>
  <si>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</si>
  <si>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</si>
  <si>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</si>
  <si>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</si>
  <si>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</si>
  <si>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</si>
  <si>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</si>
  <si>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</si>
  <si>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</si>
  <si>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</si>
  <si>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</si>
  <si>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</si>
  <si>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</si>
  <si>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</si>
  <si>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</si>
  <si>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</si>
  <si>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</si>
  <si>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</si>
  <si>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</si>
  <si>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</si>
  <si>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</si>
  <si>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</si>
  <si>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</si>
  <si>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</si>
  <si>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</si>
  <si>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</si>
  <si>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</si>
  <si>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</si>
  <si>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</si>
  <si>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</si>
  <si>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</si>
  <si>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</si>
  <si>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</si>
  <si>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</si>
  <si>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</si>
  <si>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</si>
  <si>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</si>
  <si>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</si>
  <si>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</si>
  <si>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</si>
  <si>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</si>
  <si>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</si>
  <si>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</si>
  <si>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</si>
  <si>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</si>
  <si>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</si>
  <si>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</si>
  <si>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</si>
  <si>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</si>
  <si>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</si>
  <si>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</si>
  <si>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</si>
  <si>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</si>
  <si>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</si>
  <si>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</si>
  <si>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</si>
  <si>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</si>
  <si>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</si>
  <si>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</si>
  <si>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</si>
  <si>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</si>
  <si>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</si>
  <si>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</si>
  <si>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</si>
  <si>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</si>
  <si>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</si>
  <si>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</si>
  <si>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</si>
  <si>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</si>
  <si>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</si>
  <si>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</si>
  <si>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</si>
  <si>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</si>
  <si>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</si>
  <si>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</si>
  <si>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</si>
  <si>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</si>
  <si>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</si>
  <si>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</si>
  <si>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</si>
  <si>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</si>
  <si>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</si>
  <si>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</si>
  <si>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</si>
  <si>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</si>
  <si>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</si>
  <si>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</si>
  <si>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</si>
  <si>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</si>
  <si>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</si>
  <si>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</si>
  <si>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</si>
  <si>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</si>
  <si>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</si>
  <si>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</si>
  <si>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</si>
  <si>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</si>
  <si>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</si>
  <si>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</si>
  <si>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</si>
  <si>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</si>
  <si>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</si>
  <si>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</si>
  <si>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</si>
  <si>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</si>
  <si>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</si>
  <si>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</si>
  <si>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</si>
  <si>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</si>
  <si>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</si>
  <si>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</si>
  <si>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</si>
  <si>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</si>
  <si>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</si>
  <si>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</si>
  <si>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</si>
  <si>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</si>
  <si>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</si>
  <si>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</si>
  <si>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</si>
  <si>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</si>
  <si>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</si>
  <si>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</si>
  <si>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</si>
  <si>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</si>
  <si>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</si>
  <si>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</si>
  <si>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</si>
  <si>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</si>
  <si>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</si>
  <si>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</si>
  <si>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</si>
  <si>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</si>
  <si>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</si>
  <si>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</si>
  <si>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</si>
  <si>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</si>
  <si>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</si>
  <si>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</si>
  <si>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</si>
  <si>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</si>
  <si>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</si>
  <si>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</si>
  <si>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</si>
  <si>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</si>
  <si>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</si>
  <si>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</si>
  <si>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</si>
  <si>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</si>
  <si>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</si>
  <si>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</si>
  <si>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</si>
  <si>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</si>
  <si>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</si>
  <si>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</si>
  <si>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</si>
  <si>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</si>
  <si>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</si>
  <si>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</si>
  <si>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</si>
  <si>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</si>
  <si>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</si>
  <si>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</si>
  <si>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</si>
  <si>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</si>
  <si>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</si>
  <si>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</si>
  <si>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</si>
  <si>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</si>
  <si>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</si>
  <si>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</si>
  <si>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</si>
  <si>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</si>
  <si>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</si>
  <si>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</si>
  <si>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</si>
  <si>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</si>
  <si>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</si>
  <si>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</si>
  <si>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</si>
  <si>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</si>
  <si>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</si>
  <si>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</si>
  <si>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</si>
  <si>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</si>
  <si>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</si>
  <si>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</si>
  <si>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</si>
  <si>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</si>
  <si>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</si>
  <si>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</si>
  <si>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</si>
  <si>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</si>
  <si>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</si>
  <si>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</si>
  <si>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</si>
  <si>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</si>
  <si>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</si>
  <si>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</si>
  <si>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</si>
  <si>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</si>
  <si>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</si>
  <si>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</si>
  <si>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</si>
  <si>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</si>
  <si>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</si>
  <si>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</si>
  <si>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</si>
  <si>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</si>
  <si>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</si>
  <si>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</si>
  <si>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</si>
  <si>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</si>
  <si>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</si>
  <si>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</si>
  <si>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</si>
  <si>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</si>
  <si>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</si>
  <si>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</si>
  <si>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</si>
  <si>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</si>
  <si>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</si>
  <si>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</si>
  <si>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</si>
  <si>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</si>
  <si>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</si>
  <si>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</si>
  <si>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</si>
  <si>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</si>
  <si>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</si>
  <si>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</si>
  <si>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</si>
  <si>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</si>
  <si>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</si>
  <si>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</si>
  <si>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</si>
  <si>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</si>
  <si>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</si>
  <si>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</si>
  <si>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</si>
  <si>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</si>
  <si>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</si>
  <si>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</si>
  <si>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</si>
  <si>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</si>
  <si>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</si>
  <si>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</si>
  <si>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</si>
  <si>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</si>
  <si>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</si>
  <si>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</si>
  <si>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</si>
  <si>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</si>
  <si>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</si>
  <si>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</si>
  <si>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</si>
  <si>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</si>
  <si>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</si>
  <si>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</si>
  <si>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</si>
  <si>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</si>
  <si>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</si>
  <si>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</si>
  <si>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</si>
  <si>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</si>
  <si>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</si>
  <si>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</si>
  <si>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</si>
  <si>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</si>
  <si>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</si>
  <si>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</si>
  <si>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</si>
  <si>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</si>
  <si>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</si>
  <si>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</si>
  <si>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</si>
  <si>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</si>
  <si>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</si>
  <si>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</si>
  <si>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</si>
  <si>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</si>
  <si>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</si>
  <si>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</si>
  <si>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</si>
  <si>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</si>
  <si>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</si>
  <si>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</si>
  <si>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</si>
  <si>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</si>
  <si>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</si>
  <si>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</si>
  <si>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</si>
  <si>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</si>
  <si>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</si>
  <si>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</si>
  <si>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</si>
  <si>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</si>
  <si>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</si>
  <si>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</si>
  <si>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</si>
  <si>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</si>
  <si>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</si>
  <si>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</si>
  <si>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</si>
  <si>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</si>
  <si>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</si>
  <si>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</si>
  <si>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</si>
  <si>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</si>
  <si>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</si>
  <si>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</si>
  <si>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</si>
  <si>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</si>
  <si>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</si>
  <si>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</si>
  <si>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</si>
  <si>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</si>
  <si>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</si>
  <si>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</si>
  <si>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</si>
  <si>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</si>
  <si>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</si>
  <si>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</si>
  <si>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</si>
  <si>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</si>
  <si>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</si>
  <si>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</si>
  <si>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</si>
  <si>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</si>
  <si>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</si>
  <si>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</si>
  <si>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</si>
  <si>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</si>
  <si>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</si>
  <si>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</si>
  <si>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</si>
  <si>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</si>
  <si>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</si>
  <si>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</si>
  <si>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</si>
  <si>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</si>
  <si>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</si>
  <si>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</si>
  <si>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</si>
  <si>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</si>
  <si>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</si>
  <si>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</si>
  <si>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</si>
  <si>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</si>
  <si>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</si>
  <si>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</si>
  <si>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</si>
  <si>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</si>
  <si>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</si>
  <si>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</si>
  <si>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</si>
  <si>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</si>
  <si>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</si>
  <si>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</si>
  <si>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</si>
  <si>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</si>
  <si>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</si>
  <si>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</si>
  <si>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</si>
  <si>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</si>
  <si>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</si>
  <si>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</si>
  <si>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</si>
  <si>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</si>
  <si>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</si>
  <si>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</si>
  <si>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</si>
  <si>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</si>
  <si>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</si>
  <si>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</si>
  <si>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</si>
  <si>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</si>
  <si>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</si>
  <si>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</si>
  <si>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</si>
  <si>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</si>
  <si>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</si>
  <si>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</si>
  <si>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</si>
  <si>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</si>
  <si>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</si>
  <si>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</si>
  <si>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</si>
  <si>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</si>
  <si>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</si>
  <si>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</si>
  <si>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</si>
  <si>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</si>
  <si>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</si>
  <si>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</si>
  <si>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</si>
  <si>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</si>
  <si>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</si>
  <si>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</si>
  <si>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</si>
  <si>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</si>
  <si>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</si>
  <si>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</si>
  <si>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</si>
  <si>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</si>
  <si>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</si>
  <si>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</si>
  <si>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</si>
  <si>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</si>
  <si>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</si>
  <si>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</si>
  <si>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</si>
  <si>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</si>
  <si>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</si>
  <si>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</si>
  <si>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</si>
  <si>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</si>
  <si>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</si>
  <si>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</si>
  <si>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</si>
  <si>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</si>
  <si>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</si>
  <si>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</si>
  <si>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</si>
  <si>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</si>
  <si>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</si>
  <si>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</si>
  <si>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Macro 1 08:01/Aguardando faixa/Sistema de licenciamento do CCO instável</t>
  </si>
  <si>
    <t>Macro 1 08:12/Lic 09:22/Em inspeção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</si>
  <si>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</si>
  <si>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</si>
  <si>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</si>
  <si>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</si>
  <si>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</si>
  <si>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</si>
  <si>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</si>
  <si>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</si>
  <si>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</si>
  <si>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</si>
  <si>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</si>
  <si>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</si>
  <si>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</si>
  <si>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</si>
  <si>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</si>
  <si>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</si>
  <si>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 xml:space="preserve">Luiz /Guilherme </t>
  </si>
  <si>
    <t>ZDZ-ZLI</t>
  </si>
  <si>
    <t>ZDZZLI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</si>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</sst>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zoomScaleNormal="100" workbookViewId="0">
      <pane xSplit="5" topLeftCell="BH275" activePane="topRight" state="frozen"/>
      <selection pane="topRight" activeCell="B290" sqref="B2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</v>
      </c>
      <c r="AT274" s="121">
        <v>0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>
        <v>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668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23.2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1738</v>
      </c>
      <c r="BK286" s="20" t="s">
        <v>1739</v>
      </c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</v>
      </c>
      <c r="BR286" s="22">
        <f>IF(OR(B286="",F286=""),"*",AY286/P286)</f>
        <v>1</v>
      </c>
      <c r="BS286" s="22">
        <f>IF(OR(B286="",F286=""),"*",BA286/Q286)</f>
        <v>0</v>
      </c>
      <c r="BT286" s="8" t="str">
        <f>IF(BN286="","",SUBSTITUTE(BM286," ","")&amp;SUBSTITUTE(BN286," ",""))</f>
        <v/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1740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1741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1742</v>
      </c>
      <c r="BK288" s="19" t="s">
        <v>1743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1744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1745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1746</v>
      </c>
      <c r="BK290" s="196" t="s">
        <v>1747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1748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1749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1750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1751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1752</v>
      </c>
      <c r="W292" s="118" t="s">
        <v>1753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1754</v>
      </c>
      <c r="BK292" s="19" t="s">
        <v>1755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ZSF1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/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</v>
      </c>
      <c r="AN294" s="118" t="str">
        <f>IF(BS_CONTROLE[[#This Row],[SB]]=0, "-", BS_CONTROLE[[#This Row],[SB]])</f>
        <v>ZSF1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>
      <c r="A295" s="148" t="str">
        <f t="shared" ref="A295:A296" si="4"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/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279">
        <f>IF(BS_CONTROLE[[#This Row],[SUB]]=0, "-", BS_CONTROLE[[#This Row],[SUB]])</f>
        <v>73</v>
      </c>
      <c r="AP295" s="118">
        <f>BS_CONTROLE[[#This Row],[KM - Inicio]]</f>
        <v>332</v>
      </c>
      <c r="AQ295" s="279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280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280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/>
      <c r="BI295" s="19"/>
      <c r="BJ295" s="19"/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 t="shared" si="4"/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/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 hidden="1">
      <c r="A297" s="148" t="str">
        <f t="shared" ref="A297:A298" si="5">D297&amp;B297</f>
        <v/>
      </c>
      <c r="B297" s="115"/>
      <c r="C297" s="157" t="str">
        <f>IF(BS_CONTROLE[[#This Row],[DATA]]="","",WEEKNUM(BS_CONTROLE[[#This Row],[DATA]]))</f>
        <v/>
      </c>
      <c r="D297" s="162"/>
      <c r="E297" s="229"/>
      <c r="F297" s="163"/>
      <c r="G297" s="181" t="str">
        <f>IF(D297="","*",VLOOKUP(F297,BS_ATIVIDADE[],3,FALSE))</f>
        <v>*</v>
      </c>
      <c r="H297" s="191"/>
      <c r="I297" s="119"/>
      <c r="J297" s="118"/>
      <c r="K297" s="118"/>
      <c r="L297" s="118"/>
      <c r="M297" s="142"/>
      <c r="N297" s="142"/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94"/>
      <c r="X297" s="117" t="s">
        <v>522</v>
      </c>
      <c r="Y297" s="144"/>
      <c r="Z297" s="117"/>
      <c r="AA297" s="118"/>
      <c r="AB297" s="116"/>
      <c r="AC297" s="116"/>
      <c r="AD297" s="120"/>
      <c r="AE297" s="192"/>
      <c r="AF297" s="192"/>
      <c r="AG297" s="192"/>
      <c r="AH297" s="17"/>
      <c r="AI297" s="141"/>
      <c r="AJ297" s="10" t="str">
        <f>IF(BS_CONTROLE[[#This Row],[Atividade]]=0, "-", BS_CONTROLE[[#This Row],[Atividade]])</f>
        <v>-</v>
      </c>
      <c r="AK297" s="35">
        <f>BS_CONTROLE[[#This Row],[Local - Partida]]</f>
        <v>0</v>
      </c>
      <c r="AL297" s="35">
        <f>BS_CONTROLE[[#This Row],[Local - Encerramento]]</f>
        <v>0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/>
    </row>
    <row r="298" spans="1:72" hidden="1">
      <c r="A298" s="148" t="str">
        <f t="shared" si="5"/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1756</v>
      </c>
      <c r="W301" s="118" t="s">
        <v>1396</v>
      </c>
      <c r="X301" s="117" t="s">
        <v>522</v>
      </c>
      <c r="Y301" s="144"/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1756</v>
      </c>
      <c r="W302" s="118" t="s">
        <v>1396</v>
      </c>
      <c r="X302" s="117" t="s">
        <v>522</v>
      </c>
      <c r="Y302" s="144"/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/>
      <c r="AS302" s="121"/>
      <c r="AT302" s="121"/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1757</v>
      </c>
      <c r="N304" s="142" t="s">
        <v>1758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/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/>
      <c r="AS304" s="121"/>
      <c r="AT304" s="121"/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1744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1745</v>
      </c>
      <c r="X307" s="117" t="s">
        <v>522</v>
      </c>
      <c r="Y307" s="144"/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/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29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2">
    <cfRule type="expression" dxfId="219" priority="42771">
      <formula>#REF!=1</formula>
    </cfRule>
  </conditionalFormatting>
  <conditionalFormatting sqref="BF60 U6:U59 V60 AY6:AY756 U61:U754 BE6:BE756">
    <cfRule type="cellIs" dxfId="218" priority="42755" operator="equal">
      <formula>"ERRO"</formula>
    </cfRule>
  </conditionalFormatting>
  <conditionalFormatting sqref="BQ6:BQ155 BQ157:BQ756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6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5 BH6:BH27 BH28:BI31 BH32:BH752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1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7:BO287 BM6:BM752 BN272:BO273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83:BN286 BN260:BN271 BN274:BN279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83:BO286 BO255:BO271 BO274:BO279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E281" sqref="E281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1759</v>
      </c>
      <c r="D5" s="266"/>
      <c r="E5" s="266"/>
      <c r="F5" s="266"/>
      <c r="G5" s="266"/>
      <c r="H5" s="266"/>
      <c r="I5" s="266"/>
      <c r="J5" s="267"/>
      <c r="K5" s="268" t="s">
        <v>1760</v>
      </c>
      <c r="L5" s="269"/>
      <c r="M5" s="269"/>
      <c r="N5" s="269"/>
      <c r="O5" s="270" t="s">
        <v>1761</v>
      </c>
      <c r="P5" s="271"/>
    </row>
    <row r="6" spans="1:16" s="82" customFormat="1" ht="15" customHeight="1">
      <c r="A6" s="74" t="s">
        <v>1762</v>
      </c>
      <c r="B6" s="83" t="s">
        <v>1763</v>
      </c>
      <c r="C6" s="84" t="s">
        <v>1061</v>
      </c>
      <c r="D6" s="85" t="s">
        <v>1062</v>
      </c>
      <c r="E6" s="84" t="s">
        <v>1764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1765</v>
      </c>
      <c r="M6" s="88" t="s">
        <v>710</v>
      </c>
      <c r="N6" s="89" t="s">
        <v>1056</v>
      </c>
      <c r="O6" s="228" t="s">
        <v>1099</v>
      </c>
      <c r="P6" s="150" t="s">
        <v>1766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09:22/Em inspeção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</v>
      </c>
      <c r="M295" s="91">
        <f>IF(SP_NORTE!AP294="","*",SP_NORTE!AP294)</f>
        <v>420.5</v>
      </c>
      <c r="N295" s="91" t="str">
        <f>IF(SP_NORTE!AM294="","*",SP_NORTE!AM294)</f>
        <v>ZSF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 t="str">
        <f>IF(SP_NORTE!BH296="","*",SP_NORTE!BH296)</f>
        <v>*</v>
      </c>
      <c r="P296" s="186" t="str">
        <f>IF($A$2=1,IF(SP_NORTE!BJ296="","*",SP_NORTE!BJ296),IF(SP_NORTE!BK296="","*",SP_NORTE!BK296))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30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1767</v>
      </c>
      <c r="V1" s="277"/>
      <c r="W1" s="277"/>
    </row>
    <row r="2" spans="1:23" s="92" customFormat="1">
      <c r="A2" s="95" t="s">
        <v>1768</v>
      </c>
      <c r="B2" s="95" t="s">
        <v>1763</v>
      </c>
      <c r="C2" s="95" t="s">
        <v>511</v>
      </c>
      <c r="D2" s="96" t="s">
        <v>1061</v>
      </c>
      <c r="E2" s="96" t="s">
        <v>1062</v>
      </c>
      <c r="F2" s="96" t="s">
        <v>1762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1769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</v>
      </c>
      <c r="L291" s="174" t="str">
        <f>IF(SP_NORTE!N294="","*",SP_NORTE!N294)</f>
        <v>ZSF1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Oportunidade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*</v>
      </c>
      <c r="J294" s="184" t="str">
        <f>IF(SP_NORTE!I297="","*",SP_NORTE!I297)</f>
        <v>*</v>
      </c>
      <c r="K294" s="174" t="str">
        <f>IF(SP_NORTE!M297="","*",SP_NORTE!M297)</f>
        <v>*</v>
      </c>
      <c r="L294" s="174" t="str">
        <f>IF(SP_NORTE!N297="","*",SP_NORTE!N297)</f>
        <v>*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*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100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1771</v>
      </c>
      <c r="C2" s="135" t="s">
        <v>1046</v>
      </c>
      <c r="D2" s="84" t="s">
        <v>1048</v>
      </c>
      <c r="E2" s="84" t="s">
        <v>1772</v>
      </c>
      <c r="F2" s="112" t="s">
        <v>1773</v>
      </c>
      <c r="G2" s="84" t="s">
        <v>1774</v>
      </c>
      <c r="H2" s="84" t="s">
        <v>1775</v>
      </c>
      <c r="I2" s="84" t="s">
        <v>1776</v>
      </c>
      <c r="J2" s="84" t="s">
        <v>1777</v>
      </c>
      <c r="K2" s="86" t="s">
        <v>1778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*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*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*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*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*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*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2025-10-21T17:57:22Z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