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31" documentId="8_{B6337239-1A00-434D-AAD0-422EA1FEB5AE}" xr6:coauthVersionLast="47" xr6:coauthVersionMax="47" xr10:uidLastSave="{870D9FE4-F4D8-4B11-B4BC-210DEA0D841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/>
  <c r="N32" i="1" a="1"/>
  <c r="N32" i="1"/>
  <c r="R32" i="1"/>
  <c r="S32" i="1" a="1"/>
  <c r="S32" i="1"/>
  <c r="T32" i="1" a="1"/>
  <c r="T32" i="1"/>
  <c r="U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R5" i="16" s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K27" i="16"/>
  <c r="L27" i="16"/>
  <c r="D27" i="16"/>
  <c r="E27" i="16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K29" i="16"/>
  <c r="L29" i="16"/>
  <c r="D29" i="16"/>
  <c r="E29" i="16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K33" i="16"/>
  <c r="L33" i="16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K38" i="16"/>
  <c r="L38" i="16"/>
  <c r="D38" i="16"/>
  <c r="E38" i="16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K41" i="16"/>
  <c r="L41" i="16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R416" i="1"/>
  <c r="BQ416" i="1" s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R454" i="1"/>
  <c r="BQ454" i="1" s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R481" i="1"/>
  <c r="BQ481" i="1" s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R649" i="1"/>
  <c r="BQ649" i="1" s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U901" i="16" l="1"/>
  <c r="U41" i="16"/>
  <c r="U38" i="16"/>
  <c r="BD124" i="1" a="1"/>
  <c r="BD124" i="1" s="1"/>
  <c r="BQ739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BQ415" i="1"/>
  <c r="BQ413" i="1"/>
  <c r="BQ409" i="1"/>
  <c r="BQ407" i="1"/>
  <c r="BQ400" i="1"/>
  <c r="BQ399" i="1"/>
  <c r="BQ393" i="1"/>
  <c r="BQ371" i="1"/>
  <c r="BQ345" i="1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L117" i="16"/>
  <c r="AN120" i="1"/>
  <c r="K113" i="16"/>
  <c r="AM116" i="1"/>
  <c r="K110" i="16"/>
  <c r="AM113" i="1"/>
  <c r="L106" i="16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K157" i="16"/>
  <c r="AM159" i="1"/>
  <c r="K156" i="16"/>
  <c r="AM158" i="1"/>
  <c r="K155" i="16"/>
  <c r="AM157" i="1"/>
  <c r="L156" i="11" s="1"/>
  <c r="K154" i="16"/>
  <c r="AM156" i="1"/>
  <c r="K153" i="16"/>
  <c r="AM155" i="1"/>
  <c r="K152" i="16"/>
  <c r="AM154" i="1"/>
  <c r="L153" i="11" s="1"/>
  <c r="K151" i="16"/>
  <c r="AM153" i="1"/>
  <c r="K150" i="16"/>
  <c r="AM152" i="1"/>
  <c r="K149" i="16"/>
  <c r="AM151" i="1"/>
  <c r="L150" i="11" s="1"/>
  <c r="K148" i="16"/>
  <c r="AM150" i="1"/>
  <c r="K147" i="16"/>
  <c r="AM149" i="1"/>
  <c r="K146" i="16"/>
  <c r="AM148" i="1"/>
  <c r="L147" i="11" s="1"/>
  <c r="K145" i="16"/>
  <c r="AM147" i="1"/>
  <c r="K144" i="16"/>
  <c r="AM146" i="1"/>
  <c r="K143" i="16"/>
  <c r="AM145" i="1"/>
  <c r="L144" i="11" s="1"/>
  <c r="K142" i="16"/>
  <c r="AM144" i="1"/>
  <c r="K141" i="16"/>
  <c r="AM143" i="1"/>
  <c r="K140" i="16"/>
  <c r="AM142" i="1"/>
  <c r="L141" i="11" s="1"/>
  <c r="K139" i="16"/>
  <c r="AM141" i="1"/>
  <c r="K138" i="16"/>
  <c r="AM140" i="1"/>
  <c r="K137" i="16"/>
  <c r="AM139" i="1"/>
  <c r="L138" i="11" s="1"/>
  <c r="K136" i="16"/>
  <c r="AM138" i="1"/>
  <c r="K135" i="16"/>
  <c r="AM137" i="1"/>
  <c r="K134" i="16"/>
  <c r="AM136" i="1"/>
  <c r="L135" i="11" s="1"/>
  <c r="K133" i="16"/>
  <c r="AM135" i="1"/>
  <c r="K132" i="16"/>
  <c r="AM134" i="1"/>
  <c r="K131" i="16"/>
  <c r="AM133" i="1"/>
  <c r="L132" i="11" s="1"/>
  <c r="K130" i="16"/>
  <c r="AM132" i="1"/>
  <c r="K129" i="16"/>
  <c r="AM131" i="1"/>
  <c r="K128" i="16"/>
  <c r="AM130" i="1"/>
  <c r="L129" i="11" s="1"/>
  <c r="K127" i="16"/>
  <c r="AM129" i="1"/>
  <c r="K126" i="16"/>
  <c r="AM128" i="1"/>
  <c r="K125" i="16"/>
  <c r="AM127" i="1"/>
  <c r="L126" i="11" s="1"/>
  <c r="K124" i="16"/>
  <c r="AM126" i="1"/>
  <c r="K123" i="16"/>
  <c r="AM125" i="1"/>
  <c r="K122" i="16"/>
  <c r="AM124" i="1"/>
  <c r="L123" i="11" s="1"/>
  <c r="K121" i="16"/>
  <c r="AM123" i="1"/>
  <c r="K120" i="16"/>
  <c r="AM122" i="1"/>
  <c r="K119" i="16"/>
  <c r="AM121" i="1"/>
  <c r="L120" i="11" s="1"/>
  <c r="K118" i="16"/>
  <c r="AM120" i="1"/>
  <c r="K117" i="16"/>
  <c r="AM119" i="1"/>
  <c r="K116" i="16"/>
  <c r="AM118" i="1"/>
  <c r="L117" i="11" s="1"/>
  <c r="K115" i="16"/>
  <c r="AM117" i="1"/>
  <c r="K114" i="16"/>
  <c r="AM115" i="1"/>
  <c r="K112" i="16"/>
  <c r="AM114" i="1"/>
  <c r="L113" i="11" s="1"/>
  <c r="K111" i="16"/>
  <c r="AM112" i="1"/>
  <c r="K109" i="16"/>
  <c r="AM111" i="1"/>
  <c r="K108" i="16"/>
  <c r="AM109" i="1"/>
  <c r="L108" i="11" s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08" i="11" l="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<sst xmlns="http://schemas.openxmlformats.org/spreadsheetml/2006/main" count="4435" uniqueCount="1368">
  <si>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</si>
  <si>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</si>
  <si>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</si>
  <si>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</si>
  <si>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</si>
  <si>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</si>
  <si>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</si>
  <si>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</si>
  <si>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</si>
  <si>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</si>
  <si>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</si>
  <si>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</si>
  <si>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</si>
  <si>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</si>
  <si>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</si>
  <si>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</si>
  <si>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</si>
  <si>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</si>
  <si>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</si>
  <si>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</si>
  <si>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</si>
  <si>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</si>
  <si>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</si>
  <si>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</si>
  <si>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</si>
  <si>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</si>
  <si>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</si>
  <si>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</si>
  <si>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</si>
  <si>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</si>
  <si>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</si>
  <si>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</si>
  <si>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</si>
  <si>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</si>
  <si>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</si>
  <si>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</si>
  <si>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</si>
  <si>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</si>
  <si>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</si>
  <si>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</si>
  <si>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</si>
  <si>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</si>
  <si>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</si>
  <si>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</si>
  <si>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</si>
  <si>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</si>
  <si>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</si>
  <si>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</si>
  <si>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</si>
  <si>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</si>
  <si>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</si>
  <si>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</si>
  <si>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</si>
  <si>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</si>
  <si>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</si>
  <si>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</si>
  <si>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</si>
  <si>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</si>
  <si>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</si>
  <si>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</si>
  <si>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</si>
  <si>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</si>
  <si>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</si>
  <si>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</si>
  <si>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</si>
  <si>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</si>
  <si>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</si>
  <si>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</si>
  <si>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</si>
  <si>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</si>
  <si>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</si>
  <si>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</si>
  <si>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</si>
  <si>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</si>
  <si>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</si>
  <si>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</si>
  <si>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</si>
  <si>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</si>
  <si>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</si>
  <si>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</si>
  <si>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</si>
  <si>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</si>
  <si>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</si>
  <si>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</si>
  <si>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</si>
  <si>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</si>
  <si>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</si>
  <si>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</si>
  <si>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</si>
  <si>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</si>
  <si>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</si>
  <si>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</si>
  <si>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</si>
  <si>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</si>
  <si>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</si>
  <si>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</si>
  <si>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</si>
  <si>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</si>
  <si>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</si>
  <si>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</si>
  <si>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</si>
  <si>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</si>
  <si>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</si>
  <si>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</si>
  <si>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</si>
  <si>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</si>
  <si>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</si>
  <si>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</si>
  <si>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</si>
  <si>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</si>
  <si>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</si>
  <si>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</si>
  <si>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</si>
  <si>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</si>
  <si>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</si>
  <si>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</si>
  <si>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</si>
  <si>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</si>
  <si>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</si>
  <si>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</si>
  <si>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</si>
  <si>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</si>
  <si>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</si>
  <si>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</si>
  <si>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</si>
  <si>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</si>
  <si>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</si>
  <si>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</si>
  <si>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</si>
  <si>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</si>
  <si>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</si>
  <si>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</si>
  <si>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</si>
  <si>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</si>
  <si>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</si>
  <si>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</si>
  <si>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</si>
  <si>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</si>
  <si>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</si>
  <si>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</si>
  <si>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</si>
  <si>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</si>
  <si>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</si>
  <si>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</si>
  <si>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</si>
  <si>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</si>
  <si>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</si>
  <si>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</si>
  <si>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</si>
  <si>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</si>
  <si>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</si>
  <si>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</si>
  <si>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</si>
  <si>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</si>
  <si>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</si>
  <si>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</si>
  <si>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</si>
  <si>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</si>
  <si>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</si>
  <si>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</si>
  <si>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</si>
  <si>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</si>
  <si>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</si>
  <si>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</si>
  <si>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</si>
  <si>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</si>
  <si>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</si>
  <si>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</si>
  <si>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</si>
  <si>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</si>
  <si>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</si>
  <si>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</si>
  <si>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</si>
  <si>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</si>
  <si>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</si>
  <si>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</si>
  <si>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</si>
  <si>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</si>
  <si>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</si>
  <si>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</si>
  <si>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</si>
  <si>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</si>
  <si>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</si>
  <si>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</si>
  <si>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</si>
  <si>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</si>
  <si>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</si>
  <si>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</si>
  <si>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</si>
  <si>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</si>
  <si>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</si>
  <si>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</si>
  <si>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</si>
  <si>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</si>
  <si>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</si>
  <si>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</si>
  <si>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</si>
  <si>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</si>
  <si>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</si>
  <si>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</si>
  <si>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</si>
  <si>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</si>
  <si>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</si>
  <si>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</si>
  <si>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</si>
  <si>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</si>
  <si>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</si>
  <si>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</si>
  <si>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</si>
  <si>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</si>
  <si>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</si>
  <si>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</si>
  <si>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</si>
  <si>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</si>
  <si>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</si>
  <si>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</si>
  <si>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</si>
  <si>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</si>
  <si>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</si>
  <si>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</si>
  <si>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</si>
  <si>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</si>
  <si>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</si>
  <si>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</si>
  <si>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</si>
  <si>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</si>
  <si>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</si>
  <si>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</si>
  <si>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</si>
  <si>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</si>
  <si>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</si>
  <si>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</si>
  <si>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</si>
  <si>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</si>
  <si>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</si>
  <si>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</si>
  <si>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</si>
  <si>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</si>
  <si>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</si>
  <si>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</si>
  <si>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</si>
  <si>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</si>
  <si>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</si>
  <si>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</si>
  <si>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</si>
  <si>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</si>
  <si>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</si>
  <si>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</si>
  <si>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</si>
  <si>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</si>
  <si>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</si>
  <si>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</si>
  <si>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</si>
  <si>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</si>
  <si>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</si>
  <si>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</si>
  <si>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</si>
  <si>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</si>
  <si>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</si>
  <si>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</si>
  <si>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</si>
  <si>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</si>
  <si>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</si>
  <si>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</si>
  <si>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</si>
  <si>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</si>
  <si>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</si>
  <si>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</si>
  <si>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</si>
  <si>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</si>
  <si>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</si>
  <si>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</si>
  <si>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</si>
  <si>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</si>
  <si>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</si>
  <si>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</si>
  <si>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</si>
  <si>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</si>
  <si>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</si>
  <si>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</si>
  <si>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</si>
  <si>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</si>
  <si>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</si>
  <si>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</si>
  <si>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</si>
  <si>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</si>
  <si>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</si>
  <si>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</si>
  <si>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</si>
  <si>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</si>
  <si>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</si>
  <si>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</si>
  <si>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</si>
  <si>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</si>
  <si>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</si>
  <si>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</si>
  <si>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</si>
  <si>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</si>
  <si>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</si>
  <si>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</si>
  <si>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</si>
  <si>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</si>
  <si>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</si>
  <si>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</si>
  <si>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</si>
  <si>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</si>
  <si>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</si>
  <si>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</si>
  <si>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</si>
  <si>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</si>
  <si>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</si>
  <si>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</si>
  <si>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</si>
  <si>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</si>
  <si>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</si>
  <si>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</si>
  <si>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</si>
  <si>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</si>
  <si>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</si>
  <si>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</si>
  <si>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</si>
  <si>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</si>
  <si>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</si>
  <si>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</si>
  <si>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</si>
  <si>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</si>
  <si>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</si>
  <si>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</si>
  <si>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</si>
  <si>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</si>
  <si>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</si>
  <si>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</si>
  <si>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</si>
  <si>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</si>
  <si>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</si>
  <si>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</si>
  <si>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</si>
  <si>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</si>
  <si>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</si>
  <si>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</si>
  <si>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</si>
  <si>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</si>
  <si>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</si>
  <si>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</si>
  <si>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</si>
  <si>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</si>
  <si>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</si>
  <si>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</si>
  <si>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</si>
  <si>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</si>
  <si>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</si>
  <si>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</si>
  <si>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</si>
  <si>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</si>
  <si>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</si>
  <si>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</si>
  <si>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</si>
  <si>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</si>
  <si>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</si>
  <si>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</si>
  <si>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</si>
  <si>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</si>
  <si>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</si>
  <si>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</si>
  <si>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</si>
  <si>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</si>
  <si>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</si>
  <si>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</si>
  <si>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</si>
  <si>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</si>
  <si>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</si>
  <si>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</si>
  <si>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</si>
  <si>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</si>
  <si>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</si>
  <si>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</si>
  <si>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</si>
  <si>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</si>
  <si>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</si>
  <si>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</si>
  <si>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</si>
  <si>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</si>
  <si>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</si>
  <si>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</si>
  <si>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</si>
  <si>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</si>
  <si>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</si>
  <si>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</si>
  <si>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</si>
  <si>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</si>
  <si>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</si>
  <si>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</si>
  <si>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</si>
  <si>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</si>
  <si>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</si>
  <si>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</si>
  <si>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</si>
  <si>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</si>
  <si>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</si>
  <si>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</si>
  <si>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</si>
  <si>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</si>
  <si>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</si>
  <si>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</si>
  <si>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</si>
  <si>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</si>
  <si>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</si>
  <si>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</si>
  <si>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</si>
  <si>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</si>
  <si>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</si>
  <si>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</si>
  <si>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</si>
  <si>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</si>
  <si>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</si>
  <si>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</si>
  <si>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</si>
  <si>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</si>
  <si>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</si>
  <si>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</si>
  <si>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</si>
  <si>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</si>
  <si>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</si>
  <si>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</si>
  <si>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</si>
  <si>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</si>
  <si>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</si>
  <si>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</si>
  <si>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</si>
  <si>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</si>
  <si>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</si>
  <si>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</si>
  <si>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</si>
  <si>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</si>
  <si>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</si>
  <si>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</si>
  <si>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</si>
  <si>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</si>
  <si>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</si>
  <si>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</si>
  <si>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</si>
  <si>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</si>
  <si>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</si>
  <si>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</si>
  <si>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</si>
  <si>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</si>
  <si>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</si>
  <si>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</si>
  <si>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</si>
  <si>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</si>
  <si>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</si>
  <si>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</si>
  <si>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</si>
  <si>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</si>
  <si>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</si>
  <si>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</si>
  <si>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</si>
  <si>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</si>
  <si>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</si>
  <si>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</si>
  <si>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</si>
  <si>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</si>
  <si>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</si>
  <si>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</si>
  <si>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</si>
  <si>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</si>
  <si>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</si>
  <si>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</si>
  <si>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</si>
  <si>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</si>
  <si>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</si>
  <si>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</si>
  <si>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</si>
  <si>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</si>
  <si>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</si>
  <si>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</si>
  <si>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</si>
  <si>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</si>
  <si>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</si>
  <si>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</si>
  <si>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</si>
  <si>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</si>
  <si>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</si>
  <si>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</si>
  <si>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</si>
  <si>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</si>
  <si>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</si>
  <si>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</si>
  <si>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</si>
  <si>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</si>
  <si>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</si>
  <si>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</si>
  <si>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</si>
  <si>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</si>
  <si>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</si>
  <si>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</si>
  <si>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</si>
  <si>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</si>
  <si>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</si>
  <si>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</si>
  <si>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</si>
  <si>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</si>
  <si>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</si>
  <si>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</si>
  <si>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</si>
  <si>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</si>
  <si>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</si>
  <si>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</si>
  <si>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</si>
  <si>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</si>
  <si>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</si>
  <si>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</si>
  <si>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</si>
  <si>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</si>
  <si>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</si>
  <si>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</si>
  <si>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</si>
  <si>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</si>
  <si>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</si>
  <si>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</si>
  <si>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</si>
  <si>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</si>
  <si>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</si>
  <si>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</si>
  <si>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</si>
  <si>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</si>
  <si>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</si>
  <si>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</si>
  <si>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</si>
  <si>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</si>
  <si>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</si>
  <si>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</si>
  <si>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</si>
  <si>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</si>
  <si>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</si>
  <si>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</si>
  <si>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</si>
  <si>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</si>
  <si>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</si>
  <si>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</si>
  <si>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</si>
  <si>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</si>
  <si>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</si>
  <si>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</si>
  <si>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</si>
  <si>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</si>
  <si>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</si>
  <si>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</si>
  <si>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</si>
  <si>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</si>
  <si>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</si>
  <si>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</si>
  <si>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</si>
  <si>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</si>
  <si>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</si>
  <si>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</si>
  <si>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</si>
  <si>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</si>
  <si>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</si>
  <si>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</si>
  <si>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</si>
  <si>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</si>
  <si>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</si>
  <si>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</si>
  <si>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</si>
  <si>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</si>
  <si>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</si>
  <si>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</si>
  <si>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</si>
  <si>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</si>
  <si>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</si>
  <si>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</si>
  <si>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</si>
  <si>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</si>
  <si>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</si>
  <si>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</si>
  <si>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</si>
  <si>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</si>
  <si>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</si>
  <si>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</si>
  <si>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</si>
  <si>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</si>
  <si>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</si>
  <si>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</si>
  <si>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</si>
  <si>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</si>
  <si>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</si>
  <si>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</si>
  <si>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</si>
  <si>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</si>
  <si>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</si>
  <si>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</si>
  <si>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</si>
  <si>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</si>
  <si>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</si>
  <si>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</si>
  <si>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</si>
  <si>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</si>
  <si>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</si>
  <si>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</si>
  <si>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</si>
  <si>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</si>
  <si>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</si>
  <si>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</si>
  <si>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</si>
  <si>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</si>
  <si>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</si>
  <si>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</si>
  <si>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</si>
  <si>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</si>
  <si>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</si>
  <si>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</si>
  <si>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</si>
  <si>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</si>
  <si>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</si>
  <si>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</si>
  <si>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</si>
  <si>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</si>
  <si>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</si>
  <si>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</si>
  <si>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</si>
  <si>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</si>
  <si>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</si>
  <si>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</si>
  <si>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</si>
  <si>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</si>
  <si>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</si>
  <si>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</si>
  <si>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</si>
  <si>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</si>
  <si>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</si>
  <si>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</si>
  <si>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</si>
  <si>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</si>
  <si>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</si>
  <si>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</si>
  <si>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</si>
  <si>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</si>
  <si>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</si>
  <si>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</si>
  <si>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</si>
  <si>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</si>
  <si>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</si>
  <si>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</si>
  <si>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</si>
  <si>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</si>
  <si>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</si>
  <si>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</si>
  <si>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</si>
  <si>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</si>
  <si>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</si>
  <si>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</si>
  <si>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</si>
  <si>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</si>
  <si>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</si>
  <si>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</si>
  <si>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</si>
  <si>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</si>
  <si>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</si>
  <si>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</si>
  <si>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</si>
  <si>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</si>
  <si>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</si>
  <si>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</si>
  <si>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</si>
  <si>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</si>
  <si>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</si>
  <si>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</si>
  <si>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</si>
  <si>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</si>
  <si>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</si>
  <si>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</si>
  <si>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</si>
  <si>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</si>
  <si>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</si>
  <si>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</si>
  <si>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</si>
  <si>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</si>
  <si>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</si>
  <si>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</si>
  <si>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</si>
  <si>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</si>
  <si>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</si>
  <si>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</si>
  <si>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</si>
  <si>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</si>
  <si>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</si>
  <si>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</si>
  <si>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</si>
  <si>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</si>
  <si>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</si>
  <si>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</si>
  <si>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</si>
  <si>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</si>
  <si>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</si>
  <si>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</si>
  <si>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</si>
  <si>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</si>
  <si>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</si>
  <si>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</si>
  <si>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</si>
  <si>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</si>
  <si>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</si>
  <si>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</si>
  <si>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</si>
  <si>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</si>
  <si>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</si>
  <si>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</si>
  <si>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</si>
  <si>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</si>
  <si>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</si>
  <si>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</si>
  <si>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</si>
  <si>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</si>
  <si>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</si>
  <si>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</si>
  <si>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</si>
  <si>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</si>
  <si>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</si>
  <si>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</si>
  <si>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</si>
  <si>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</si>
  <si>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</si>
  <si>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</si>
  <si>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</si>
  <si>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</si>
  <si>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</si>
  <si>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</si>
  <si>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</si>
  <si>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</si>
  <si>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</si>
  <si>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</si>
  <si>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</si>
  <si>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</si>
  <si>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</si>
  <si>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</si>
  <si>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</si>
  <si>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</si>
  <si>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</si>
  <si>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</si>
  <si>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</si>
  <si>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</si>
  <si>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</si>
  <si>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</si>
  <si>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</si>
  <si>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</si>
  <si>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</si>
  <si>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</si>
  <si>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</si>
  <si>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</si>
  <si>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</si>
  <si>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</si>
  <si>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</si>
  <si>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</si>
  <si>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</si>
  <si>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</si>
  <si>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</si>
  <si>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</si>
  <si>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</si>
  <si>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</si>
  <si>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</si>
  <si>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</si>
  <si>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</si>
  <si>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</si>
  <si>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</si>
  <si>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</si>
  <si>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</si>
  <si>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</si>
  <si>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</si>
  <si>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</si>
  <si>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</si>
  <si>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</si>
  <si>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</si>
  <si>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</si>
  <si>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</si>
  <si>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</si>
  <si>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</si>
  <si>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</si>
  <si>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</si>
  <si>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</si>
  <si>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</si>
  <si>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</si>
  <si>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</si>
  <si>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</si>
  <si>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</si>
  <si>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</si>
  <si>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</si>
  <si>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</si>
  <si>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</si>
  <si>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</si>
  <si>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</si>
  <si>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</si>
  <si>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</si>
  <si>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</si>
  <si>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</si>
  <si>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</si>
  <si>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</si>
  <si>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</si>
  <si>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</si>
  <si>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</si>
  <si>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</si>
  <si>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</si>
  <si>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</si>
  <si>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</si>
  <si>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</si>
  <si>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</si>
  <si>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</si>
  <si>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</si>
  <si>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</si>
  <si>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</si>
  <si>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</si>
  <si>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</si>
  <si>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</si>
  <si>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</si>
  <si>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</si>
  <si>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</si>
  <si>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</si>
  <si>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</si>
  <si>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</si>
  <si>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</si>
  <si>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</si>
  <si>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</si>
  <si>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</si>
  <si>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</si>
  <si>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</si>
  <si>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</si>
  <si>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</si>
  <si>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</si>
  <si>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</si>
  <si>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</si>
  <si>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</si>
  <si>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</si>
  <si>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</si>
  <si>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</si>
  <si>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</si>
  <si>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</si>
  <si>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</si>
  <si>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</si>
  <si>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</si>
  <si>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</si>
  <si>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</si>
  <si>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</si>
  <si>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</si>
  <si>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</si>
  <si>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</si>
  <si>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</si>
  <si>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</si>
  <si>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</si>
  <si>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</si>
  <si>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</si>
  <si>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</si>
  <si>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</si>
  <si>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</si>
  <si>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</si>
  <si>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</si>
  <si>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</si>
  <si>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</si>
  <si>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</si>
  <si>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</si>
  <si>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</si>
  <si>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</si>
  <si>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</si>
  <si>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</si>
  <si>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</si>
  <si>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</si>
  <si>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</si>
  <si>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</si>
  <si>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</si>
  <si>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</si>
  <si>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</si>
  <si>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</si>
  <si>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</si>
  <si>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</si>
  <si>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</si>
  <si>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</si>
  <si>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</si>
  <si>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</si>
  <si>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</si>
  <si>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</si>
  <si>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</si>
  <si>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</si>
  <si>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</si>
  <si>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</si>
  <si>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</si>
  <si>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</si>
  <si>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</si>
  <si>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</si>
  <si>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</si>
  <si>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</si>
  <si>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</si>
  <si>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</si>
  <si>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</si>
  <si>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</si>
  <si>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</si>
  <si>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</si>
  <si>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</si>
  <si>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</si>
  <si>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</si>
  <si>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</si>
  <si>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</si>
  <si>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</si>
  <si>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</si>
  <si>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</si>
  <si>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</si>
  <si>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</si>
  <si>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</si>
  <si>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</si>
  <si>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</si>
  <si>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</si>
  <si>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</si>
  <si>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</si>
  <si>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</si>
  <si>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</si>
  <si>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</si>
  <si>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</si>
  <si>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</si>
  <si>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</si>
  <si>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</si>
  <si>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</si>
  <si>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</si>
  <si>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</si>
  <si>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</si>
  <si>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</si>
  <si>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</si>
  <si>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</si>
  <si>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</si>
  <si>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</si>
  <si>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</si>
  <si>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</si>
  <si>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</si>
  <si>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</si>
  <si>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</si>
  <si>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</si>
  <si>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</si>
  <si>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</si>
  <si>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</si>
  <si>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</si>
  <si>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</si>
  <si>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</si>
  <si>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</si>
  <si>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</si>
  <si>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</si>
  <si>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</si>
  <si>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</si>
  <si>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</si>
  <si>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</si>
  <si>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</si>
  <si>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</si>
  <si>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</si>
  <si>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</si>
  <si>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</si>
  <si>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</si>
  <si>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</si>
  <si>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</si>
  <si>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</si>
  <si>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</si>
  <si>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</si>
  <si>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</si>
  <si>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</si>
  <si>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</si>
  <si>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</si>
  <si>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</si>
  <si>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</si>
  <si>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</si>
  <si>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</si>
  <si>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</si>
  <si>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</si>
  <si>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</si>
  <si>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</si>
  <si>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</si>
  <si>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</si>
  <si>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</si>
  <si>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</si>
  <si>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</si>
  <si>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</si>
  <si>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</si>
  <si>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</si>
  <si>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</si>
  <si>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</si>
  <si>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</si>
  <si>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</si>
  <si>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</si>
  <si>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</si>
  <si>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</si>
  <si>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</si>
  <si>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</si>
  <si>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</si>
  <si>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</si>
  <si>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</si>
  <si>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</si>
  <si>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</si>
  <si>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</si>
  <si>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</si>
  <si>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</si>
  <si>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</si>
  <si>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</si>
  <si>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</si>
  <si>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</si>
  <si>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</si>
  <si>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</si>
  <si>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</si>
  <si>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</si>
  <si>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</si>
  <si>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</si>
  <si>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</si>
  <si>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</si>
  <si>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</si>
  <si>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</si>
  <si>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</si>
  <si>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</si>
  <si>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</si>
  <si>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</si>
  <si>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</si>
  <si>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</si>
  <si>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</si>
  <si>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</si>
  <si>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</si>
  <si>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</si>
  <si>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</si>
  <si>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</si>
  <si>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</si>
  <si>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</si>
  <si>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</si>
  <si>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</si>
  <si>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</si>
  <si>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</si>
  <si>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</si>
  <si>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</si>
  <si>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</si>
  <si>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</si>
  <si>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</si>
  <si>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</si>
  <si>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</si>
  <si>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</si>
  <si>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</si>
  <si>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</si>
  <si>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</si>
  <si>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</si>
  <si>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</si>
  <si>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</si>
  <si>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</si>
  <si>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</si>
  <si>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</si>
  <si>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</si>
  <si>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</si>
  <si>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</si>
  <si>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</si>
  <si>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</si>
  <si>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</si>
  <si>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</si>
  <si>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</si>
  <si>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</si>
  <si>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</si>
  <si>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</si>
  <si>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</si>
  <si>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</si>
  <si>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</si>
  <si>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</si>
  <si>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</si>
  <si>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</si>
  <si>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</si>
  <si>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</si>
  <si>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</si>
  <si>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</si>
  <si>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</si>
  <si>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</si>
  <si>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</si>
  <si>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</si>
  <si>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</si>
  <si>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</si>
  <si>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</si>
  <si>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</si>
  <si>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</si>
  <si>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</si>
  <si>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</si>
  <si>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</si>
  <si>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</si>
  <si>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</si>
  <si>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</si>
  <si>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</si>
  <si>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</si>
  <si>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</si>
  <si>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</si>
  <si>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</si>
  <si>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</si>
  <si>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</si>
  <si>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</si>
  <si>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</si>
  <si>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</si>
  <si>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</si>
  <si>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</si>
  <si>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</si>
  <si>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</si>
  <si>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</si>
  <si>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</si>
  <si>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</si>
  <si>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</si>
  <si>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</si>
  <si>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</si>
  <si>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</si>
  <si>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</si>
  <si>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</si>
  <si>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</si>
  <si>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</si>
  <si>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</si>
  <si>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</si>
  <si>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</si>
  <si>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</si>
  <si>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</si>
  <si>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</si>
  <si>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</si>
  <si>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</si>
  <si>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</si>
  <si>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</si>
  <si>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</si>
  <si>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</si>
  <si>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</si>
  <si>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</si>
  <si>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</si>
  <si>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</si>
  <si>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</si>
  <si>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</si>
  <si>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</si>
  <si>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</si>
  <si>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</si>
  <si>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</si>
  <si>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</si>
  <si>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</si>
  <si>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</si>
  <si>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</si>
  <si>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</si>
  <si>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</si>
  <si>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</si>
  <si>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</si>
  <si>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</si>
  <si>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</si>
  <si>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</si>
  <si>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</si>
  <si>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</si>
  <si>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</si>
  <si>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</si>
  <si>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</si>
  <si>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</si>
  <si>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</si>
  <si>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</si>
  <si>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</si>
  <si>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</si>
  <si>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</si>
  <si>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</si>
  <si>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</si>
  <si>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</si>
  <si>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</si>
  <si>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</si>
  <si>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</si>
  <si>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</si>
  <si>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</si>
  <si>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</si>
  <si>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</si>
  <si>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</si>
  <si>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</si>
  <si>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</si>
  <si>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</si>
  <si>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</si>
  <si>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</si>
  <si>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</si>
  <si>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</si>
  <si>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</si>
  <si>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</si>
  <si>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</si>
  <si>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</si>
  <si>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</si>
  <si>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</si>
  <si>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</si>
  <si>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</si>
  <si>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</si>
  <si>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</si>
  <si>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</si>
  <si>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</si>
  <si>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</si>
  <si>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</si>
  <si>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</si>
  <si>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</si>
  <si>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</si>
  <si>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</si>
  <si>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</si>
  <si>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</si>
  <si>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</si>
  <si>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</si>
  <si>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</si>
  <si>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</si>
  <si>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</si>
  <si>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</si>
  <si>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</si>
  <si>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</si>
  <si>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</si>
  <si>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</si>
  <si>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</si>
  <si>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</si>
  <si>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</si>
  <si>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</si>
  <si>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</si>
  <si>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</si>
  <si>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</si>
  <si>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</si>
  <si>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</si>
  <si>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</si>
  <si>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</si>
  <si>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</si>
  <si>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</si>
  <si>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</si>
  <si>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</si>
  <si>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</si>
  <si>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</si>
  <si>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</si>
  <si>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</si>
  <si>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</si>
  <si>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</si>
  <si>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</si>
  <si>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</si>
  <si>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</si>
  <si>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</si>
  <si>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</si>
  <si>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</si>
  <si>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</si>
  <si>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</si>
  <si>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</si>
  <si>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</si>
  <si>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</si>
  <si>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</si>
  <si>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</si>
  <si>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</si>
  <si>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</si>
  <si>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</si>
  <si>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</si>
  <si>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</si>
  <si>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</si>
  <si>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</si>
  <si>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</si>
  <si>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</si>
  <si>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</si>
  <si>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</si>
  <si>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</si>
  <si>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</si>
  <si>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</si>
  <si>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</si>
  <si>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</si>
  <si>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</si>
  <si>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</si>
  <si>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</si>
  <si>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</si>
  <si>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</si>
  <si>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</si>
  <si>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</si>
  <si>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</si>
  <si>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</si>
  <si>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</si>
  <si>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</si>
  <si>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</si>
  <si>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</si>
  <si>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</si>
  <si>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</si>
  <si>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</si>
  <si>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</si>
  <si>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</si>
  <si>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</si>
  <si>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</si>
  <si>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</si>
  <si>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</si>
  <si>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Licença as 11:10h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</si>
  <si>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</si>
  <si>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</si>
  <si>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</si>
  <si>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</si>
  <si>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</si>
  <si>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</si>
  <si>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</si>
  <si>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</si>
  <si>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</si>
  <si>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</si>
  <si>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</si>
  <si>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</si>
  <si>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</t>
  </si>
  <si>
    <t>TAG-TIN</t>
  </si>
  <si>
    <t>TAGTIN</t>
  </si>
  <si>
    <t xml:space="preserve">PCM </t>
  </si>
  <si>
    <t>Deslocamento para TIN - Abastece em TOM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</si>
  <si>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</si>
  <si>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</si>
  <si>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</si>
  <si>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</si>
  <si>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</si>
  <si>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</si>
  <si>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</si>
  <si>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</si>
  <si>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</si>
  <si>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</si>
  <si>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</si>
  <si>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</si>
  <si>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</si>
  <si>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</si>
  <si>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</si>
  <si>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</si>
  <si>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</si>
  <si>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</si>
  <si>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</si>
  <si>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</si>
  <si>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</si>
  <si>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TGR-TIN</t>
  </si>
  <si>
    <t>TGRTIN</t>
  </si>
  <si>
    <t>Augusto/ Efraim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</si>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</sst>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N1" activePane="topRight" state="frozen"/>
      <selection pane="topRight" activeCell="V44" sqref="V4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1132</v>
      </c>
      <c r="AJ1" s="234"/>
      <c r="AK1" s="234"/>
      <c r="AL1" s="234"/>
      <c r="AM1" s="234"/>
      <c r="AN1" s="234"/>
      <c r="AO1" s="234"/>
      <c r="AP1" s="234"/>
      <c r="AQ1" s="234"/>
      <c r="AR1" s="235"/>
      <c r="AS1" s="235"/>
      <c r="AT1" s="235"/>
      <c r="AU1" s="235"/>
      <c r="AV1" s="235"/>
      <c r="AW1" s="235"/>
      <c r="AX1" s="234"/>
      <c r="AY1" s="234"/>
      <c r="AZ1" s="234"/>
      <c r="BA1" s="234"/>
      <c r="BB1" s="234"/>
      <c r="BC1" s="234"/>
      <c r="BD1" s="234"/>
      <c r="BE1" s="234"/>
      <c r="BF1" s="236"/>
      <c r="BG1" s="3"/>
      <c r="BH1" s="237" t="s">
        <v>1133</v>
      </c>
      <c r="BI1" s="238"/>
      <c r="BJ1" s="239"/>
      <c r="BK1" s="240"/>
      <c r="BL1" s="43"/>
      <c r="BM1" s="230" t="s">
        <v>1134</v>
      </c>
      <c r="BN1" s="231"/>
      <c r="BO1" s="231"/>
      <c r="BP1" s="231"/>
      <c r="BQ1" s="231"/>
      <c r="BR1" s="231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3" t="s">
        <v>1135</v>
      </c>
      <c r="AJ2" s="234"/>
      <c r="AK2" s="234"/>
      <c r="AL2" s="234"/>
      <c r="AM2" s="234"/>
      <c r="AN2" s="234"/>
      <c r="AO2" s="234"/>
      <c r="AP2" s="234"/>
      <c r="AQ2" s="236"/>
      <c r="AR2" s="159"/>
      <c r="AS2" s="248" t="s">
        <v>1138</v>
      </c>
      <c r="AT2" s="235"/>
      <c r="AU2" s="235"/>
      <c r="AV2" s="235"/>
      <c r="AW2" s="235"/>
      <c r="AX2" s="234"/>
      <c r="AY2" s="236"/>
      <c r="AZ2" s="4"/>
      <c r="BA2" s="227" t="s">
        <v>1139</v>
      </c>
      <c r="BB2" s="229"/>
      <c r="BC2" s="233" t="s">
        <v>1136</v>
      </c>
      <c r="BD2" s="234"/>
      <c r="BE2" s="234"/>
      <c r="BF2" s="236"/>
      <c r="BG2" s="3"/>
      <c r="BH2" s="241"/>
      <c r="BI2" s="242"/>
      <c r="BJ2" s="243"/>
      <c r="BK2" s="244"/>
      <c r="BL2" s="43"/>
      <c r="BM2" s="245"/>
      <c r="BN2" s="246"/>
      <c r="BO2" s="246"/>
      <c r="BP2" s="246"/>
      <c r="BQ2" s="246"/>
      <c r="BR2" s="246"/>
      <c r="BS2" s="24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7" t="s">
        <v>1140</v>
      </c>
      <c r="AJ3" s="229"/>
      <c r="AK3" s="227" t="s">
        <v>1141</v>
      </c>
      <c r="AL3" s="228"/>
      <c r="AM3" s="228"/>
      <c r="AN3" s="228"/>
      <c r="AO3" s="228"/>
      <c r="AP3" s="228"/>
      <c r="AQ3" s="229"/>
      <c r="AR3" s="160"/>
      <c r="AS3" s="251" t="s">
        <v>1147</v>
      </c>
      <c r="AT3" s="252"/>
      <c r="AU3" s="251" t="s">
        <v>1148</v>
      </c>
      <c r="AV3" s="252"/>
      <c r="AW3" s="251" t="s">
        <v>1149</v>
      </c>
      <c r="AX3" s="253"/>
      <c r="AY3" s="57" t="s">
        <v>1150</v>
      </c>
      <c r="AZ3" s="57"/>
      <c r="BA3" s="249"/>
      <c r="BB3" s="250"/>
      <c r="BC3" s="227" t="s">
        <v>1143</v>
      </c>
      <c r="BD3" s="228"/>
      <c r="BE3" s="228"/>
      <c r="BF3" s="229"/>
      <c r="BG3" s="56"/>
      <c r="BH3" s="241"/>
      <c r="BI3" s="242"/>
      <c r="BJ3" s="243"/>
      <c r="BK3" s="244"/>
      <c r="BL3" s="43"/>
      <c r="BM3" s="230" t="s">
        <v>1151</v>
      </c>
      <c r="BN3" s="231"/>
      <c r="BO3" s="231"/>
      <c r="BP3" s="232"/>
      <c r="BQ3" s="230" t="s">
        <v>751</v>
      </c>
      <c r="BR3" s="231"/>
      <c r="BS3" s="232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ERRO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1228</v>
      </c>
      <c r="N8" s="204" t="s">
        <v>1229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1230</v>
      </c>
      <c r="W8" s="206" t="s">
        <v>1231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 t="str">
        <f>IF(D8="","*",IFERROR(IF(ISODD(COUNT(AS8:AX803)),"ERRO",SUM((AT8-AS8),(AV8-AU8),(AX8-AW8))),"ERRO"))</f>
        <v>ERRO</v>
      </c>
      <c r="AZ8" s="11"/>
      <c r="BA8" s="60"/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1</v>
      </c>
      <c r="BI8" s="14"/>
      <c r="BJ8" s="226" t="s">
        <v>1232</v>
      </c>
      <c r="BK8" s="226" t="s">
        <v>1233</v>
      </c>
      <c r="BL8" s="13"/>
      <c r="BM8" s="12"/>
      <c r="BN8" s="12"/>
      <c r="BO8" s="130"/>
      <c r="BP8" s="14"/>
      <c r="BQ8" s="10" t="e">
        <f>IF(AND(BR8&lt;1,BS8&lt;1),"Produção e Intervalo",IF(BR8&lt;1,"Intervalo",IF(BS8&lt;1,"Produção","Aderente")))</f>
        <v>#VALUE!</v>
      </c>
      <c r="BR8" s="15" t="e">
        <f>IF(OR(B8="",F8=""),"*",AY8/P8)</f>
        <v>#VALUE!</v>
      </c>
      <c r="BS8" s="15">
        <f>IF(OR(B8="",F8=""),"*",BA8/Q8)</f>
        <v>0</v>
      </c>
      <c r="BT8" s="157"/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1234</v>
      </c>
      <c r="W9" s="135" t="s">
        <v>1235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 t="str">
        <f t="shared" ref="AY9:AY72" si="2">IF(D9="","*",IFERROR(IF(ISODD(COUNT(AS9:AX803)),"ERRO",SUM((AT9-AS9),(AV9-AU9),(AX9-AW9))),"ERRO"))</f>
        <v>ERRO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1236</v>
      </c>
      <c r="BK9" s="14" t="s">
        <v>1237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e">
        <f t="shared" ref="BQ9:BQ72" si="3">IF(AND(BR9&lt;1,BS9&lt;1),"Produção e Intervalo",IF(BR9&lt;1,"Intervalo",IF(BS9&lt;1,"Produção","Aderente")))</f>
        <v>#VALUE!</v>
      </c>
      <c r="BR9" s="15" t="e">
        <f t="shared" ref="BR9:BR72" si="4">IF(OR(B9="",F9=""),"*",AY9/P9)</f>
        <v>#VALUE!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1238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1239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32">
        <v>0</v>
      </c>
      <c r="AT10" s="32">
        <v>0</v>
      </c>
      <c r="AU10" s="32"/>
      <c r="AV10" s="32"/>
      <c r="AW10" s="32"/>
      <c r="AX10" s="32"/>
      <c r="AY10" s="184" t="str">
        <f t="shared" si="2"/>
        <v>ERRO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1240</v>
      </c>
      <c r="BK10" s="14" t="s">
        <v>1241</v>
      </c>
      <c r="BL10" s="13"/>
      <c r="BM10" s="12" t="s">
        <v>981</v>
      </c>
      <c r="BN10" s="12" t="s">
        <v>1002</v>
      </c>
      <c r="BO10" s="130" t="s">
        <v>1069</v>
      </c>
      <c r="BP10" s="14" t="s">
        <v>1242</v>
      </c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1243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1244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 t="str">
        <f t="shared" si="2"/>
        <v>ERRO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1245</v>
      </c>
      <c r="BK11" s="14" t="s">
        <v>1246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e">
        <f t="shared" si="3"/>
        <v>#VALUE!</v>
      </c>
      <c r="BR11" s="15" t="e">
        <f t="shared" si="4"/>
        <v>#VALUE!</v>
      </c>
      <c r="BS11" s="15">
        <f t="shared" si="5"/>
        <v>0</v>
      </c>
      <c r="BT11" s="157" t="str">
        <f t="shared" si="6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1247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 t="str">
        <f t="shared" si="2"/>
        <v>ERRO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1248</v>
      </c>
      <c r="BK12" s="14" t="s">
        <v>1248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e">
        <f t="shared" si="3"/>
        <v>#VALUE!</v>
      </c>
      <c r="BR12" s="15" t="e">
        <f t="shared" si="4"/>
        <v>#VALUE!</v>
      </c>
      <c r="BS12" s="15">
        <f t="shared" si="5"/>
        <v>0</v>
      </c>
      <c r="BT12" s="157" t="str">
        <f t="shared" si="6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1249</v>
      </c>
      <c r="W13" s="135" t="s">
        <v>1247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 t="str">
        <f t="shared" si="2"/>
        <v>ERRO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1250</v>
      </c>
      <c r="BK13" s="14" t="s">
        <v>1251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e">
        <f t="shared" si="3"/>
        <v>#VALUE!</v>
      </c>
      <c r="BR13" s="15" t="e">
        <f t="shared" si="4"/>
        <v>#VALUE!</v>
      </c>
      <c r="BS13" s="15">
        <f t="shared" si="5"/>
        <v>0</v>
      </c>
      <c r="BT13" s="157" t="str">
        <f t="shared" si="6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1252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1253</v>
      </c>
      <c r="W14" s="135" t="s">
        <v>1254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 t="str">
        <f t="shared" si="2"/>
        <v>ERRO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1255</v>
      </c>
      <c r="BK14" s="14" t="s">
        <v>1255</v>
      </c>
      <c r="BL14" s="13"/>
      <c r="BM14" s="12" t="s">
        <v>991</v>
      </c>
      <c r="BN14" s="12" t="s">
        <v>981</v>
      </c>
      <c r="BO14" s="130" t="s">
        <v>1082</v>
      </c>
      <c r="BP14" s="14" t="s">
        <v>1256</v>
      </c>
      <c r="BQ14" s="10" t="e">
        <f t="shared" si="3"/>
        <v>#VALUE!</v>
      </c>
      <c r="BR14" s="15" t="e">
        <f t="shared" si="4"/>
        <v>#VALUE!</v>
      </c>
      <c r="BS14" s="15">
        <f t="shared" si="5"/>
        <v>0</v>
      </c>
      <c r="BT14" s="157" t="str">
        <f t="shared" si="6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1257</v>
      </c>
      <c r="W15" s="135" t="s">
        <v>1247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 t="str">
        <f t="shared" si="2"/>
        <v>ERRO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1258</v>
      </c>
      <c r="BK15" s="14" t="s">
        <v>1259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e">
        <f t="shared" si="3"/>
        <v>#VALUE!</v>
      </c>
      <c r="BR15" s="15" t="e">
        <f t="shared" si="4"/>
        <v>#VALUE!</v>
      </c>
      <c r="BS15" s="15">
        <f t="shared" si="5"/>
        <v>1</v>
      </c>
      <c r="BT15" s="157" t="str">
        <f t="shared" si="6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1260</v>
      </c>
      <c r="W16" s="135" t="s">
        <v>1261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 t="str">
        <f t="shared" si="2"/>
        <v>ERRO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1262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e">
        <f t="shared" si="3"/>
        <v>#VALUE!</v>
      </c>
      <c r="BR16" s="15" t="e">
        <f t="shared" si="4"/>
        <v>#VALUE!</v>
      </c>
      <c r="BS16" s="15">
        <f t="shared" si="5"/>
        <v>1</v>
      </c>
      <c r="BT16" s="157" t="str">
        <f t="shared" si="6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1263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1234</v>
      </c>
      <c r="W17" s="135" t="s">
        <v>1235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32"/>
      <c r="AT17" s="32"/>
      <c r="AU17" s="32"/>
      <c r="AV17" s="32"/>
      <c r="AW17" s="32"/>
      <c r="AX17" s="32"/>
      <c r="AY17" s="184" t="str">
        <f t="shared" si="2"/>
        <v>ERRO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1264</v>
      </c>
      <c r="BK17" s="14" t="s">
        <v>1264</v>
      </c>
      <c r="BL17" s="13"/>
      <c r="BM17" s="12"/>
      <c r="BN17" s="12"/>
      <c r="BO17" s="130"/>
      <c r="BP17" s="14"/>
      <c r="BQ17" s="10" t="e">
        <f t="shared" si="3"/>
        <v>#VALUE!</v>
      </c>
      <c r="BR17" s="15" t="e">
        <f t="shared" si="4"/>
        <v>#VALUE!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1238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1265</v>
      </c>
      <c r="W18" s="135" t="s">
        <v>1266</v>
      </c>
      <c r="X18" s="152" t="s">
        <v>966</v>
      </c>
      <c r="Y18" s="129" t="s">
        <v>969</v>
      </c>
      <c r="Z18" s="129"/>
      <c r="AA18" s="71" t="s">
        <v>1267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32">
        <v>0.46527777777777779</v>
      </c>
      <c r="AT18" s="32">
        <v>0.50694444444444442</v>
      </c>
      <c r="AU18" s="32"/>
      <c r="AV18" s="32"/>
      <c r="AW18" s="32"/>
      <c r="AX18" s="32"/>
      <c r="AY18" s="184" t="str">
        <f t="shared" si="2"/>
        <v>ERRO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1</v>
      </c>
      <c r="BI18" s="14"/>
      <c r="BJ18" s="14" t="s">
        <v>1268</v>
      </c>
      <c r="BK18" s="14" t="s">
        <v>1269</v>
      </c>
      <c r="BL18" s="13"/>
      <c r="BM18" s="12"/>
      <c r="BN18" s="12"/>
      <c r="BO18" s="130"/>
      <c r="BP18" s="14"/>
      <c r="BQ18" s="10" t="e">
        <f t="shared" si="3"/>
        <v>#VALUE!</v>
      </c>
      <c r="BR18" s="15" t="e">
        <f t="shared" si="4"/>
        <v>#VALUE!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1243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1270</v>
      </c>
      <c r="N19" s="149" t="s">
        <v>1271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1272</v>
      </c>
      <c r="W19" s="135" t="s">
        <v>1273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 t="str">
        <f t="shared" si="2"/>
        <v>ERRO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1</v>
      </c>
      <c r="BI19" s="14"/>
      <c r="BJ19" s="14" t="s">
        <v>1274</v>
      </c>
      <c r="BK19" s="14" t="s">
        <v>1275</v>
      </c>
      <c r="BL19" s="13"/>
      <c r="BM19" s="12"/>
      <c r="BN19" s="12"/>
      <c r="BO19" s="130"/>
      <c r="BP19" s="14"/>
      <c r="BQ19" s="10" t="e">
        <f t="shared" si="3"/>
        <v>#VALUE!</v>
      </c>
      <c r="BR19" s="15" t="e">
        <f t="shared" si="4"/>
        <v>#VALUE!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1276</v>
      </c>
      <c r="W20" s="135" t="s">
        <v>1277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32">
        <v>0</v>
      </c>
      <c r="AT20" s="32">
        <v>0</v>
      </c>
      <c r="AU20" s="32"/>
      <c r="AV20" s="32"/>
      <c r="AW20" s="32"/>
      <c r="AX20" s="32"/>
      <c r="AY20" s="184" t="str">
        <f t="shared" si="2"/>
        <v>ERRO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1278</v>
      </c>
      <c r="BK20" s="14" t="s">
        <v>1279</v>
      </c>
      <c r="BL20" s="13"/>
      <c r="BM20" s="12" t="s">
        <v>992</v>
      </c>
      <c r="BN20" s="12" t="s">
        <v>1009</v>
      </c>
      <c r="BO20" s="130" t="s">
        <v>1097</v>
      </c>
      <c r="BP20" s="14"/>
      <c r="BQ20" s="10" t="e">
        <f t="shared" si="3"/>
        <v>#VALUE!</v>
      </c>
      <c r="BR20" s="15" t="e">
        <f t="shared" si="4"/>
        <v>#VALUE!</v>
      </c>
      <c r="BS20" s="15">
        <f t="shared" si="5"/>
        <v>0</v>
      </c>
      <c r="BT20" s="157" t="str">
        <f t="shared" si="6"/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1276</v>
      </c>
      <c r="W21" s="135" t="s">
        <v>1277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32"/>
      <c r="AT21" s="32"/>
      <c r="AU21" s="32"/>
      <c r="AV21" s="32"/>
      <c r="AW21" s="32"/>
      <c r="AX21" s="32"/>
      <c r="AY21" s="184" t="str">
        <f t="shared" si="2"/>
        <v>ERRO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1</v>
      </c>
      <c r="BI21" s="14"/>
      <c r="BJ21" s="14" t="s">
        <v>1280</v>
      </c>
      <c r="BK21" s="14" t="s">
        <v>1281</v>
      </c>
      <c r="BL21" s="13"/>
      <c r="BM21" s="12"/>
      <c r="BN21" s="12"/>
      <c r="BO21" s="130"/>
      <c r="BP21" s="14"/>
      <c r="BQ21" s="10" t="e">
        <f t="shared" si="3"/>
        <v>#VALUE!</v>
      </c>
      <c r="BR21" s="15" t="e">
        <f t="shared" si="4"/>
        <v>#VALUE!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1252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1282</v>
      </c>
      <c r="N22" s="149" t="s">
        <v>1283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1284</v>
      </c>
      <c r="W22" s="135" t="s">
        <v>1285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 t="str">
        <f t="shared" si="2"/>
        <v>ERRO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1077</v>
      </c>
      <c r="BK22" s="14" t="s">
        <v>1077</v>
      </c>
      <c r="BL22" s="13"/>
      <c r="BM22" s="12" t="s">
        <v>985</v>
      </c>
      <c r="BN22" s="12" t="s">
        <v>1015</v>
      </c>
      <c r="BO22" s="130" t="s">
        <v>1077</v>
      </c>
      <c r="BP22" s="14"/>
      <c r="BQ22" s="10" t="e">
        <f t="shared" si="3"/>
        <v>#VALUE!</v>
      </c>
      <c r="BR22" s="15" t="e">
        <f t="shared" si="4"/>
        <v>#VALUE!</v>
      </c>
      <c r="BS22" s="15">
        <f t="shared" si="5"/>
        <v>0</v>
      </c>
      <c r="BT22" s="157" t="str">
        <f t="shared" si="6"/>
        <v>CCOCirculaçãoIntervaloOportunidade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1286</v>
      </c>
      <c r="W23" s="135" t="s">
        <v>1277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32">
        <v>0</v>
      </c>
      <c r="AT23" s="32">
        <v>0</v>
      </c>
      <c r="AU23" s="32"/>
      <c r="AV23" s="32"/>
      <c r="AW23" s="32"/>
      <c r="AX23" s="32"/>
      <c r="AY23" s="184" t="str">
        <f t="shared" si="2"/>
        <v>ERRO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1287</v>
      </c>
      <c r="BK23" s="14" t="s">
        <v>1287</v>
      </c>
      <c r="BL23" s="13"/>
      <c r="BM23" s="12"/>
      <c r="BN23" s="12"/>
      <c r="BO23" s="130"/>
      <c r="BP23" s="14"/>
      <c r="BQ23" s="10" t="e">
        <f t="shared" si="3"/>
        <v>#VALUE!</v>
      </c>
      <c r="BR23" s="15" t="e">
        <f t="shared" si="4"/>
        <v>#VALUE!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1288</v>
      </c>
      <c r="W24" s="135" t="s">
        <v>1289</v>
      </c>
      <c r="X24" s="152" t="s">
        <v>961</v>
      </c>
      <c r="Y24" s="129" t="s">
        <v>960</v>
      </c>
      <c r="Z24" s="129"/>
      <c r="AA24" s="71" t="s">
        <v>1290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32">
        <v>0</v>
      </c>
      <c r="AT24" s="32">
        <v>0</v>
      </c>
      <c r="AU24" s="32"/>
      <c r="AV24" s="32"/>
      <c r="AW24" s="32"/>
      <c r="AX24" s="32"/>
      <c r="AY24" s="184" t="str">
        <f t="shared" si="2"/>
        <v>ERRO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1291</v>
      </c>
      <c r="BK24" s="14" t="s">
        <v>1291</v>
      </c>
      <c r="BL24" s="13"/>
      <c r="BM24" s="12" t="s">
        <v>985</v>
      </c>
      <c r="BN24" s="12" t="s">
        <v>1006</v>
      </c>
      <c r="BO24" s="130" t="s">
        <v>1116</v>
      </c>
      <c r="BP24" s="14" t="s">
        <v>602</v>
      </c>
      <c r="BQ24" s="10" t="e">
        <f t="shared" si="3"/>
        <v>#VALUE!</v>
      </c>
      <c r="BR24" s="15" t="e">
        <f t="shared" si="4"/>
        <v>#VALUE!</v>
      </c>
      <c r="BS24" s="15">
        <f t="shared" si="5"/>
        <v>0</v>
      </c>
      <c r="BT24" s="157" t="str">
        <f t="shared" si="6"/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1292</v>
      </c>
      <c r="N25" s="149" t="s">
        <v>1293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1294</v>
      </c>
      <c r="W25" s="135" t="s">
        <v>1231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32">
        <v>0.48402777777777778</v>
      </c>
      <c r="AT25" s="32"/>
      <c r="AU25" s="32"/>
      <c r="AV25" s="32"/>
      <c r="AW25" s="32"/>
      <c r="AX25" s="32"/>
      <c r="AY25" s="184" t="str">
        <f t="shared" si="2"/>
        <v>ERRO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1</v>
      </c>
      <c r="BI25" s="14"/>
      <c r="BJ25" s="14" t="s">
        <v>1295</v>
      </c>
      <c r="BK25" s="14" t="s">
        <v>1296</v>
      </c>
      <c r="BL25" s="13"/>
      <c r="BM25" s="12"/>
      <c r="BN25" s="12"/>
      <c r="BO25" s="130"/>
      <c r="BP25" s="14"/>
      <c r="BQ25" s="10" t="e">
        <f t="shared" si="3"/>
        <v>#VALUE!</v>
      </c>
      <c r="BR25" s="15" t="e">
        <f t="shared" si="4"/>
        <v>#VALUE!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849</v>
      </c>
      <c r="E26" s="185">
        <v>19</v>
      </c>
      <c r="F26" s="134" t="s">
        <v>777</v>
      </c>
      <c r="G26" s="8" t="str">
        <f>IF(D26="","*",VLOOKUP(F26,BS_ATIVIDADE[#All],3,FALSE))</f>
        <v>PEDRA</v>
      </c>
      <c r="H26" s="135" t="s">
        <v>562</v>
      </c>
      <c r="I26" s="135" t="s">
        <v>539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BASE_MAPA!$B$2:$B$408, BASE_MAPA!$G$2:$G$408), "ERRO")</f>
        <v>OURO VERDE - LIGAÇÃO</v>
      </c>
      <c r="V26" s="143" t="s">
        <v>1297</v>
      </c>
      <c r="W26" s="135" t="s">
        <v>1266</v>
      </c>
      <c r="X26" s="152" t="s">
        <v>970</v>
      </c>
      <c r="Y26" s="129"/>
      <c r="Z26" s="129"/>
      <c r="AA26" s="71">
        <v>1</v>
      </c>
      <c r="AB26" s="59" t="s">
        <v>958</v>
      </c>
      <c r="AC26" s="59" t="s">
        <v>602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POU-K29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32">
        <v>0.39097222222222222</v>
      </c>
      <c r="AT26" s="32">
        <v>0.43263888888888891</v>
      </c>
      <c r="AU26" s="32"/>
      <c r="AV26" s="32"/>
      <c r="AW26" s="32"/>
      <c r="AX26" s="32"/>
      <c r="AY26" s="184">
        <f t="shared" si="2"/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BASE_MAPA!$B$2:$B$408, BASE_MAPA!$G$2:$G$408),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1298</v>
      </c>
      <c r="BK26" s="14" t="s">
        <v>1299</v>
      </c>
      <c r="BL26" s="13"/>
      <c r="BM26" s="12" t="s">
        <v>990</v>
      </c>
      <c r="BN26" s="12" t="s">
        <v>990</v>
      </c>
      <c r="BO26" s="130" t="s">
        <v>990</v>
      </c>
      <c r="BP26" s="14" t="s">
        <v>602</v>
      </c>
      <c r="BQ26" s="10" t="str">
        <f t="shared" si="3"/>
        <v>Aderente</v>
      </c>
      <c r="BR26" s="15">
        <f t="shared" si="4"/>
        <v>1.0000000000000004</v>
      </c>
      <c r="BS26" s="15">
        <f t="shared" si="5"/>
        <v>1</v>
      </c>
      <c r="BT26" s="157" t="str">
        <f t="shared" si="6"/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1300</v>
      </c>
      <c r="I27" s="135" t="s">
        <v>1301</v>
      </c>
      <c r="J27" s="151">
        <v>102</v>
      </c>
      <c r="K27" s="151">
        <v>50</v>
      </c>
      <c r="L27" s="71" t="s">
        <v>602</v>
      </c>
      <c r="M27" s="149" t="s">
        <v>1302</v>
      </c>
      <c r="N27" s="149" t="s">
        <v>1303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1304</v>
      </c>
      <c r="W27" s="135" t="s">
        <v>1231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32">
        <v>0.38194444444444442</v>
      </c>
      <c r="AT27" s="32">
        <v>0.4236111111111111</v>
      </c>
      <c r="AU27" s="32"/>
      <c r="AV27" s="32"/>
      <c r="AW27" s="32"/>
      <c r="AX27" s="32"/>
      <c r="AY27" s="184">
        <f t="shared" si="2"/>
        <v>4.1666666666666685E-2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1</v>
      </c>
      <c r="BI27" s="14"/>
      <c r="BJ27" s="14" t="s">
        <v>1305</v>
      </c>
      <c r="BK27" s="14" t="s">
        <v>1306</v>
      </c>
      <c r="BL27" s="13"/>
      <c r="BM27" s="12"/>
      <c r="BN27" s="12"/>
      <c r="BO27" s="130"/>
      <c r="BP27" s="14"/>
      <c r="BQ27" s="10" t="str">
        <f t="shared" si="3"/>
        <v>Produção</v>
      </c>
      <c r="BR27" s="15">
        <f t="shared" si="4"/>
        <v>1.0000000000000004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808</v>
      </c>
      <c r="E30" s="185">
        <v>23</v>
      </c>
      <c r="F30" s="134" t="s">
        <v>707</v>
      </c>
      <c r="G30" s="8" t="str">
        <f>IF(D30="","*",VLOOKUP(F30,BS_ATIVIDADE[#All],3,FALSE))</f>
        <v>MECANIZAÇÃO - SOCADORA</v>
      </c>
      <c r="H30" s="135" t="s">
        <v>224</v>
      </c>
      <c r="I30" s="135" t="s">
        <v>224</v>
      </c>
      <c r="J30" s="151">
        <v>98</v>
      </c>
      <c r="K30" s="151">
        <v>723</v>
      </c>
      <c r="L30" s="71">
        <v>720</v>
      </c>
      <c r="M30" s="149" t="s">
        <v>227</v>
      </c>
      <c r="N30" s="149" t="s">
        <v>1263</v>
      </c>
      <c r="O30" s="135">
        <v>0.4375</v>
      </c>
      <c r="P30" s="135">
        <v>0.125</v>
      </c>
      <c r="Q30" s="71">
        <v>1120</v>
      </c>
      <c r="R30" s="9" t="s">
        <v>628</v>
      </c>
      <c r="S30" s="180" t="s">
        <v>8</v>
      </c>
      <c r="T30" s="180" t="s">
        <v>170</v>
      </c>
      <c r="U30" s="199" t="s">
        <v>169</v>
      </c>
      <c r="V30" s="143" t="s">
        <v>1234</v>
      </c>
      <c r="W30" s="135" t="s">
        <v>1235</v>
      </c>
      <c r="X30" s="152" t="s">
        <v>966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 t="shared" si="2"/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BASE_MAPA!$B$2:$B$408, BASE_MAPA!$G$2:$G$408),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840</v>
      </c>
      <c r="E32" s="185">
        <v>25</v>
      </c>
      <c r="F32" s="134" t="s">
        <v>777</v>
      </c>
      <c r="G32" s="8" t="str">
        <f>IF(D32="","*",VLOOKUP(F32,BS_ATIVIDADE[#All],3,FALSE))</f>
        <v>PEDRA</v>
      </c>
      <c r="H32" s="135" t="s">
        <v>203</v>
      </c>
      <c r="I32" s="135" t="s">
        <v>166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1265</v>
      </c>
      <c r="W32" s="135" t="s">
        <v>1266</v>
      </c>
      <c r="X32" s="152" t="s">
        <v>966</v>
      </c>
      <c r="Y32" s="129"/>
      <c r="Z32" s="129"/>
      <c r="AA32" s="71"/>
      <c r="AB32" s="59"/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 t="shared" si="2"/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749</v>
      </c>
      <c r="E36" s="185">
        <v>29</v>
      </c>
      <c r="F36" s="134" t="s">
        <v>616</v>
      </c>
      <c r="G36" s="8" t="str">
        <f>IF(D36="","*",VLOOKUP(F36,BS_ATIVIDADE[#All],3,FALSE))</f>
        <v>OUTROS</v>
      </c>
      <c r="H36" s="135" t="s">
        <v>166</v>
      </c>
      <c r="I36" s="135" t="s">
        <v>54</v>
      </c>
      <c r="J36" s="151">
        <v>98</v>
      </c>
      <c r="K36" s="151">
        <v>502</v>
      </c>
      <c r="L36" s="71">
        <v>109</v>
      </c>
      <c r="M36" s="149" t="s">
        <v>1307</v>
      </c>
      <c r="N36" s="149" t="s">
        <v>1308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BASE_MAPA!$B$2:$B$408, BASE_MAPA!$G$2:$G$408), "ERRO")</f>
        <v>ALTO ARAGUAIA - RONDONOPOLIS</v>
      </c>
      <c r="V36" s="143" t="s">
        <v>1284</v>
      </c>
      <c r="W36" s="135" t="s">
        <v>1254</v>
      </c>
      <c r="X36" s="152" t="s">
        <v>966</v>
      </c>
      <c r="Y36" s="129"/>
      <c r="Z36" s="129"/>
      <c r="AA36" s="71">
        <v>2</v>
      </c>
      <c r="AB36" s="59" t="s">
        <v>963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 t="shared" si="2"/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BASE_MAPA!$B$2:$B$408, BASE_MAPA!$G$2:$G$408),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925</v>
      </c>
      <c r="E39" s="185">
        <v>32</v>
      </c>
      <c r="F39" s="134" t="s">
        <v>784</v>
      </c>
      <c r="G39" s="8" t="str">
        <f>IF(D39="","*",VLOOKUP(F39,BS_ATIVIDADE[#All],3,FALSE))</f>
        <v>SOLDA</v>
      </c>
      <c r="H39" s="135" t="s">
        <v>89</v>
      </c>
      <c r="I39" s="135" t="s">
        <v>602</v>
      </c>
      <c r="J39" s="151">
        <v>74</v>
      </c>
      <c r="K39" s="151">
        <v>280.5</v>
      </c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1257</v>
      </c>
      <c r="W39" s="135" t="s">
        <v>1277</v>
      </c>
      <c r="X39" s="152" t="s">
        <v>966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 t="shared" si="2"/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831</v>
      </c>
      <c r="E41" s="185">
        <v>34</v>
      </c>
      <c r="F41" s="134" t="s">
        <v>739</v>
      </c>
      <c r="G41" s="8" t="str">
        <f>IF(D41="","*",VLOOKUP(F41,BS_ATIVIDADE[#All],3,FALSE))</f>
        <v>MODERNIZAÇÃO</v>
      </c>
      <c r="H41" s="135" t="s">
        <v>92</v>
      </c>
      <c r="I41" s="135" t="s">
        <v>92</v>
      </c>
      <c r="J41" s="151">
        <v>74</v>
      </c>
      <c r="K41" s="151">
        <v>245</v>
      </c>
      <c r="L41" s="71">
        <v>244.2</v>
      </c>
      <c r="M41" s="149" t="s">
        <v>81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642</v>
      </c>
      <c r="S41" s="180" t="s">
        <v>8</v>
      </c>
      <c r="T41" s="180" t="s">
        <v>12</v>
      </c>
      <c r="U41" s="199" t="s">
        <v>11</v>
      </c>
      <c r="V41" s="143" t="s">
        <v>1309</v>
      </c>
      <c r="W41" s="135" t="s">
        <v>1289</v>
      </c>
      <c r="X41" s="152" t="s">
        <v>966</v>
      </c>
      <c r="Y41" s="129"/>
      <c r="Z41" s="129"/>
      <c r="AA41" s="71"/>
      <c r="AB41" s="59"/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 t="shared" si="2"/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700</v>
      </c>
      <c r="E44" s="185">
        <v>37</v>
      </c>
      <c r="F44" s="134" t="s">
        <v>623</v>
      </c>
      <c r="G44" s="8" t="str">
        <f>IF(D44="","*",VLOOKUP(F44,BS_ATIVIDADE[#All],3,FALSE))</f>
        <v>DETECÇÃO</v>
      </c>
      <c r="H44" s="135" t="s">
        <v>1310</v>
      </c>
      <c r="I44" s="135" t="s">
        <v>92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1311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1257</v>
      </c>
      <c r="W44" s="135" t="s">
        <v>1312</v>
      </c>
      <c r="X44" s="152" t="s">
        <v>966</v>
      </c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 t="shared" si="2"/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4" t="s">
        <v>1313</v>
      </c>
      <c r="D1" s="254"/>
      <c r="E1" s="254"/>
      <c r="F1" s="254"/>
      <c r="G1" s="254"/>
      <c r="H1" s="254"/>
    </row>
    <row r="2" spans="3:8">
      <c r="C2" s="254"/>
      <c r="D2" s="254"/>
      <c r="E2" s="254"/>
      <c r="F2" s="254"/>
      <c r="G2" s="254"/>
      <c r="H2" s="254"/>
    </row>
    <row r="3" spans="3:8">
      <c r="C3" s="186" t="s">
        <v>695</v>
      </c>
      <c r="D3" s="186" t="s">
        <v>1314</v>
      </c>
      <c r="E3" s="186" t="s">
        <v>1315</v>
      </c>
      <c r="F3" s="186" t="s">
        <v>1316</v>
      </c>
      <c r="G3" s="186" t="s">
        <v>1317</v>
      </c>
      <c r="H3" s="186" t="s">
        <v>1318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1319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1320</v>
      </c>
      <c r="D10" s="187">
        <v>9049</v>
      </c>
      <c r="E10" s="188">
        <v>46044</v>
      </c>
      <c r="F10" s="187" t="s">
        <v>1321</v>
      </c>
      <c r="G10" s="187" t="s">
        <v>1322</v>
      </c>
      <c r="H10" s="187"/>
    </row>
    <row r="11" spans="3:8">
      <c r="C11" s="187" t="s">
        <v>1320</v>
      </c>
      <c r="D11" s="187">
        <v>9044</v>
      </c>
      <c r="E11" s="188">
        <v>46044</v>
      </c>
      <c r="F11" s="187" t="s">
        <v>1323</v>
      </c>
      <c r="G11" s="187" t="s">
        <v>1324</v>
      </c>
      <c r="H11" s="187"/>
    </row>
    <row r="12" spans="3:8">
      <c r="C12" s="187" t="s">
        <v>1320</v>
      </c>
      <c r="D12" s="187">
        <v>762</v>
      </c>
      <c r="E12" s="188">
        <v>46044</v>
      </c>
      <c r="F12" s="187" t="s">
        <v>1325</v>
      </c>
      <c r="G12" s="187" t="s">
        <v>1324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5" t="s">
        <v>1326</v>
      </c>
      <c r="C2" s="255"/>
      <c r="D2" s="255"/>
      <c r="E2" s="255"/>
      <c r="F2" s="255"/>
      <c r="G2" s="255"/>
    </row>
    <row r="3" spans="2:7">
      <c r="B3" s="256"/>
      <c r="C3" s="256"/>
      <c r="D3" s="256"/>
      <c r="E3" s="256"/>
      <c r="F3" s="256"/>
      <c r="G3" s="256"/>
    </row>
    <row r="4" spans="2:7" ht="40.5">
      <c r="B4" s="191" t="s">
        <v>1327</v>
      </c>
      <c r="C4" s="191" t="s">
        <v>1328</v>
      </c>
      <c r="D4" s="191" t="s">
        <v>1329</v>
      </c>
      <c r="E4" s="191" t="s">
        <v>1330</v>
      </c>
      <c r="F4" s="191" t="s">
        <v>4</v>
      </c>
      <c r="G4" s="191" t="s">
        <v>1331</v>
      </c>
    </row>
    <row r="5" spans="2:7">
      <c r="B5" s="192" t="s">
        <v>1332</v>
      </c>
      <c r="C5" s="192">
        <v>309525</v>
      </c>
      <c r="D5" s="192" t="s">
        <v>1333</v>
      </c>
      <c r="E5" s="192" t="s">
        <v>840</v>
      </c>
      <c r="F5" s="192" t="s">
        <v>1334</v>
      </c>
      <c r="G5" s="193">
        <v>46296</v>
      </c>
    </row>
    <row r="6" spans="2:7">
      <c r="B6" s="192" t="s">
        <v>1335</v>
      </c>
      <c r="C6" s="192">
        <v>257410</v>
      </c>
      <c r="D6" s="192" t="s">
        <v>1336</v>
      </c>
      <c r="E6" s="192" t="s">
        <v>840</v>
      </c>
      <c r="F6" s="192" t="s">
        <v>1334</v>
      </c>
      <c r="G6" s="193"/>
    </row>
    <row r="7" spans="2:7">
      <c r="B7" s="192" t="s">
        <v>1337</v>
      </c>
      <c r="C7" s="192">
        <v>256875</v>
      </c>
      <c r="D7" s="192" t="s">
        <v>1338</v>
      </c>
      <c r="E7" s="192" t="s">
        <v>840</v>
      </c>
      <c r="F7" s="192" t="s">
        <v>1334</v>
      </c>
      <c r="G7" s="193">
        <v>46296</v>
      </c>
    </row>
    <row r="8" spans="2:7">
      <c r="B8" s="192" t="s">
        <v>1339</v>
      </c>
      <c r="C8" s="192">
        <v>257278</v>
      </c>
      <c r="D8" s="192" t="s">
        <v>1340</v>
      </c>
      <c r="E8" s="192" t="s">
        <v>831</v>
      </c>
      <c r="F8" s="192" t="s">
        <v>1341</v>
      </c>
      <c r="G8" s="193">
        <v>46235</v>
      </c>
    </row>
    <row r="9" spans="2:7">
      <c r="B9" s="192" t="s">
        <v>1342</v>
      </c>
      <c r="C9" s="192">
        <v>261794</v>
      </c>
      <c r="D9" s="192" t="s">
        <v>1343</v>
      </c>
      <c r="E9" s="192" t="s">
        <v>831</v>
      </c>
      <c r="F9" s="192" t="s">
        <v>1341</v>
      </c>
      <c r="G9" s="193">
        <v>46082</v>
      </c>
    </row>
    <row r="10" spans="2:7">
      <c r="B10" s="192" t="s">
        <v>1344</v>
      </c>
      <c r="C10" s="192">
        <v>257033</v>
      </c>
      <c r="D10" s="192" t="s">
        <v>1345</v>
      </c>
      <c r="E10" s="192" t="s">
        <v>831</v>
      </c>
      <c r="F10" s="192" t="s">
        <v>21</v>
      </c>
      <c r="G10" s="192" t="s">
        <v>1346</v>
      </c>
    </row>
    <row r="11" spans="2:7">
      <c r="B11" s="192" t="s">
        <v>1347</v>
      </c>
      <c r="C11" s="192">
        <v>396578</v>
      </c>
      <c r="D11" s="192" t="s">
        <v>1348</v>
      </c>
      <c r="E11" s="192" t="s">
        <v>831</v>
      </c>
      <c r="F11" s="192" t="s">
        <v>21</v>
      </c>
      <c r="G11" s="192" t="s">
        <v>1346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P913" sqref="P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7"/>
      <c r="B1" s="258"/>
      <c r="C1" s="259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0" t="s">
        <v>1220</v>
      </c>
      <c r="Q1" s="261"/>
      <c r="R1" s="88"/>
      <c r="S1" s="88"/>
      <c r="T1" s="89"/>
      <c r="U1" s="262" t="s">
        <v>1349</v>
      </c>
      <c r="V1" s="262"/>
      <c r="W1" s="262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1350</v>
      </c>
      <c r="B2" s="91" t="s">
        <v>1351</v>
      </c>
      <c r="C2" s="91" t="s">
        <v>598</v>
      </c>
      <c r="D2" s="92" t="s">
        <v>1172</v>
      </c>
      <c r="E2" s="92" t="s">
        <v>4</v>
      </c>
      <c r="F2" s="92" t="s">
        <v>1352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1353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POU-K29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2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>
      <c r="U901" s="98" t="str">
        <f ca="1">_xlfn.XLOOKUP(G901&amp;$U$2,BS_CONTROLE[CHAVE],BS_CONTROLE[Quantidade_11],"-")</f>
        <v>-</v>
      </c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1354</v>
      </c>
      <c r="C2" s="83" t="s">
        <v>1157</v>
      </c>
      <c r="D2" s="83" t="s">
        <v>1159</v>
      </c>
      <c r="E2" s="83" t="s">
        <v>1355</v>
      </c>
      <c r="F2" s="83" t="s">
        <v>1356</v>
      </c>
      <c r="G2" s="83" t="s">
        <v>1357</v>
      </c>
      <c r="H2" s="83" t="s">
        <v>1358</v>
      </c>
      <c r="I2" s="83" t="s">
        <v>1359</v>
      </c>
      <c r="J2" s="83" t="s">
        <v>1360</v>
      </c>
      <c r="K2" s="109" t="s">
        <v>1361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POU-K29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3" t="s">
        <v>1362</v>
      </c>
      <c r="D5" s="264"/>
      <c r="E5" s="264"/>
      <c r="F5" s="264"/>
      <c r="G5" s="264"/>
      <c r="H5" s="264"/>
      <c r="I5" s="264"/>
      <c r="J5" s="265"/>
      <c r="K5" s="266" t="s">
        <v>1363</v>
      </c>
      <c r="L5" s="267"/>
      <c r="M5" s="267"/>
      <c r="N5" s="267"/>
      <c r="O5" s="268" t="s">
        <v>1364</v>
      </c>
      <c r="P5" s="269"/>
      <c r="Q5" s="270"/>
    </row>
    <row r="6" spans="1:17" s="81" customFormat="1" ht="15.75" customHeight="1">
      <c r="A6" s="75" t="s">
        <v>1352</v>
      </c>
      <c r="B6" s="82" t="s">
        <v>1351</v>
      </c>
      <c r="C6" s="83" t="s">
        <v>1172</v>
      </c>
      <c r="D6" s="84" t="s">
        <v>1173</v>
      </c>
      <c r="E6" s="83" t="s">
        <v>1365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1366</v>
      </c>
      <c r="M6" s="116" t="s">
        <v>620</v>
      </c>
      <c r="N6" s="117" t="s">
        <v>1167</v>
      </c>
      <c r="O6" s="165" t="s">
        <v>1210</v>
      </c>
      <c r="P6" s="128"/>
      <c r="Q6" s="139" t="s">
        <v>1367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1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1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1</v>
      </c>
      <c r="P20" s="78"/>
      <c r="Q20" s="120" t="str">
        <f>IF($A$2=1,IF(FN_MC!BJ21="","*",FN_MC!BJ21),IF(FN_MC!BK21="","*",FN_MC!BK21))</f>
        <v>Após o I85 irá tentar oportunidade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1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POU-K29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POU-K29</v>
      </c>
      <c r="M25" s="118">
        <f>IF(FN_MC!AP26="","*",FN_MC!AP26)</f>
        <v>2137</v>
      </c>
      <c r="N25" s="118" t="str">
        <f>IF(FN_MC!AM26="","*",FN_MC!AM26)</f>
        <v>POU-K29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1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2026-02-03T18:04:15Z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