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54" documentId="8_{B6337239-1A00-434D-AAD0-422EA1FEB5AE}" xr6:coauthVersionLast="47" xr6:coauthVersionMax="47" xr10:uidLastSave="{A86AD246-D82D-4D11-8D77-C4A8DB92F2A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8" i="1" l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<sst xmlns="http://schemas.openxmlformats.org/spreadsheetml/2006/main" count="4968" uniqueCount="1205">
  <si>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</si>
  <si>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</si>
  <si>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</si>
  <si>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</si>
  <si>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</si>
  <si>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</si>
  <si>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</si>
  <si>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</si>
  <si>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</si>
  <si>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</si>
  <si>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</si>
  <si>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</si>
  <si>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</si>
  <si>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</si>
  <si>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</si>
  <si>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</si>
  <si>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</si>
  <si>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</si>
  <si>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</si>
  <si>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</si>
  <si>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</si>
  <si>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</si>
  <si>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</si>
  <si>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</si>
  <si>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</si>
  <si>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</si>
  <si>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</si>
  <si>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</si>
  <si>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</si>
  <si>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</si>
  <si>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</si>
  <si>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</si>
  <si>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</si>
  <si>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</si>
  <si>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</si>
  <si>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</si>
  <si>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</si>
  <si>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</si>
  <si>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</si>
  <si>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</si>
  <si>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</si>
  <si>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</si>
  <si>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</si>
  <si>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</si>
  <si>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</si>
  <si>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</si>
  <si>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</si>
  <si>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</si>
  <si>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</si>
  <si>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</si>
  <si>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</si>
  <si>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</si>
  <si>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</si>
  <si>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</si>
  <si>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</si>
  <si>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</si>
  <si>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</si>
  <si>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</si>
  <si>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</si>
  <si>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</si>
  <si>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</si>
  <si>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</si>
  <si>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</si>
  <si>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</si>
  <si>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</si>
  <si>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</si>
  <si>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</si>
  <si>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</si>
  <si>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</si>
  <si>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</si>
  <si>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</si>
  <si>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</si>
  <si>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</si>
  <si>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</si>
  <si>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</si>
  <si>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</si>
  <si>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</si>
  <si>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</si>
  <si>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</si>
  <si>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</si>
  <si>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</si>
  <si>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</si>
  <si>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</si>
  <si>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</si>
  <si>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</si>
  <si>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</si>
  <si>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</si>
  <si>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</si>
  <si>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</si>
  <si>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</si>
  <si>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</si>
  <si>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</si>
  <si>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</si>
  <si>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</si>
  <si>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</si>
  <si>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</si>
  <si>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</si>
  <si>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</si>
  <si>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</si>
  <si>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</si>
  <si>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</si>
  <si>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</si>
  <si>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</si>
  <si>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</si>
  <si>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</si>
  <si>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</si>
  <si>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</si>
  <si>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</si>
  <si>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</si>
  <si>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</si>
  <si>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</si>
  <si>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</si>
  <si>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</si>
  <si>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</si>
  <si>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</si>
  <si>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</si>
  <si>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</si>
  <si>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</si>
  <si>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</si>
  <si>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</si>
  <si>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</si>
  <si>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</si>
  <si>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</si>
  <si>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</si>
  <si>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</si>
  <si>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</si>
  <si>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</si>
  <si>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</si>
  <si>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</si>
  <si>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</si>
  <si>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</si>
  <si>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</si>
  <si>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</si>
  <si>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</si>
  <si>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</si>
  <si>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</si>
  <si>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</si>
  <si>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</si>
  <si>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</si>
  <si>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</si>
  <si>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</si>
  <si>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</si>
  <si>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</si>
  <si>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</si>
  <si>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</si>
  <si>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</si>
  <si>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</si>
  <si>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</si>
  <si>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</si>
  <si>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</si>
  <si>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</si>
  <si>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</si>
  <si>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</si>
  <si>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</si>
  <si>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</si>
  <si>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</si>
  <si>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</si>
  <si>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</si>
  <si>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</si>
  <si>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</si>
  <si>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</si>
  <si>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</si>
  <si>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</si>
  <si>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</si>
  <si>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</si>
  <si>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</si>
  <si>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</si>
  <si>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</si>
  <si>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</si>
  <si>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</si>
  <si>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</si>
  <si>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</si>
  <si>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</si>
  <si>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</si>
  <si>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</si>
  <si>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</si>
  <si>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</si>
  <si>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</si>
  <si>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</si>
  <si>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</si>
  <si>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</si>
  <si>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</si>
  <si>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</si>
  <si>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</si>
  <si>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</si>
  <si>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</si>
  <si>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</si>
  <si>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</si>
  <si>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</si>
  <si>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</si>
  <si>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</si>
  <si>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</si>
  <si>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</si>
  <si>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</si>
  <si>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</si>
  <si>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</si>
  <si>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</si>
  <si>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</si>
  <si>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</si>
  <si>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</si>
  <si>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</si>
  <si>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</si>
  <si>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</si>
  <si>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</si>
  <si>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</si>
  <si>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</si>
  <si>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</si>
  <si>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</si>
  <si>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</si>
  <si>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</si>
  <si>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</si>
  <si>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</si>
  <si>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</si>
  <si>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</si>
  <si>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</si>
  <si>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</si>
  <si>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</si>
  <si>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</si>
  <si>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</si>
  <si>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</si>
  <si>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</si>
  <si>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</si>
  <si>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</si>
  <si>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</si>
  <si>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</si>
  <si>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</si>
  <si>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</si>
  <si>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</si>
  <si>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</si>
  <si>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</si>
  <si>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</si>
  <si>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</si>
  <si>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</si>
  <si>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</si>
  <si>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</si>
  <si>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</si>
  <si>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</si>
  <si>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</si>
  <si>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</si>
  <si>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</si>
  <si>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</si>
  <si>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</si>
  <si>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</si>
  <si>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</si>
  <si>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</si>
  <si>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</si>
  <si>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</si>
  <si>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</si>
  <si>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</si>
  <si>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</si>
  <si>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</si>
  <si>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</si>
  <si>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</si>
  <si>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</si>
  <si>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</si>
  <si>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</si>
  <si>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</si>
  <si>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</si>
  <si>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</si>
  <si>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</si>
  <si>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</si>
  <si>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</si>
  <si>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</si>
  <si>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</si>
  <si>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</si>
  <si>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</si>
  <si>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</si>
  <si>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</si>
  <si>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</si>
  <si>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</si>
  <si>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</si>
  <si>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</si>
  <si>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</si>
  <si>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</si>
  <si>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</si>
  <si>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</si>
  <si>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</si>
  <si>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</si>
  <si>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</si>
  <si>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</si>
  <si>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</si>
  <si>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</si>
  <si>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</si>
  <si>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</si>
  <si>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</si>
  <si>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</si>
  <si>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</si>
  <si>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</si>
  <si>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</si>
  <si>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</si>
  <si>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</si>
  <si>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</si>
  <si>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</si>
  <si>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</si>
  <si>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</si>
  <si>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</si>
  <si>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</si>
  <si>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</si>
  <si>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</si>
  <si>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</si>
  <si>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</si>
  <si>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</si>
  <si>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</si>
  <si>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</si>
  <si>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</si>
  <si>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</si>
  <si>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</si>
  <si>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</si>
  <si>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</si>
  <si>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</si>
  <si>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</si>
  <si>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</si>
  <si>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</si>
  <si>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</si>
  <si>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</si>
  <si>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</si>
  <si>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</si>
  <si>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</si>
  <si>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</si>
  <si>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</si>
  <si>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</si>
  <si>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</si>
  <si>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</si>
  <si>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</si>
  <si>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</si>
  <si>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</si>
  <si>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</si>
  <si>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</si>
  <si>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</si>
  <si>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</si>
  <si>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</si>
  <si>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</si>
  <si>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</si>
  <si>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</si>
  <si>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</si>
  <si>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</si>
  <si>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</si>
  <si>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</si>
  <si>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</si>
  <si>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</si>
  <si>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</si>
  <si>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</si>
  <si>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</si>
  <si>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</si>
  <si>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</si>
  <si>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</si>
  <si>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</si>
  <si>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</si>
  <si>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</si>
  <si>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</si>
  <si>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</si>
  <si>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</si>
  <si>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</si>
  <si>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</si>
  <si>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</si>
  <si>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</si>
  <si>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</si>
  <si>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</si>
  <si>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</si>
  <si>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</si>
  <si>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</si>
  <si>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</si>
  <si>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</si>
  <si>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</si>
  <si>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</si>
  <si>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</si>
  <si>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</si>
  <si>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</si>
  <si>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</si>
  <si>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</si>
  <si>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</si>
  <si>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</si>
  <si>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</si>
  <si>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</si>
  <si>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</si>
  <si>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</si>
  <si>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</si>
  <si>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</si>
  <si>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</si>
  <si>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</si>
  <si>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</si>
  <si>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</si>
  <si>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</si>
  <si>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</si>
  <si>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</si>
  <si>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</si>
  <si>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</si>
  <si>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</si>
  <si>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</si>
  <si>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</si>
  <si>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</si>
  <si>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</si>
  <si>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</si>
  <si>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</si>
  <si>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</si>
  <si>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</si>
  <si>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</si>
  <si>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</si>
  <si>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</si>
  <si>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</si>
  <si>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</si>
  <si>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</si>
  <si>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</si>
  <si>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</si>
  <si>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</si>
  <si>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</si>
  <si>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</si>
  <si>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</si>
  <si>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</si>
  <si>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</si>
  <si>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</si>
  <si>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</si>
  <si>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</si>
  <si>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</si>
  <si>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</si>
  <si>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</si>
  <si>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</si>
  <si>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</si>
  <si>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</si>
  <si>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</si>
  <si>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</si>
  <si>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</si>
  <si>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</si>
  <si>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</si>
  <si>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</si>
  <si>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</si>
  <si>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</si>
  <si>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</si>
  <si>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</si>
  <si>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</si>
  <si>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</si>
  <si>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</si>
  <si>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</si>
  <si>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</si>
  <si>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</si>
  <si>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</si>
  <si>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</si>
  <si>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</si>
  <si>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</si>
  <si>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</si>
  <si>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</si>
  <si>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</si>
  <si>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</si>
  <si>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</si>
  <si>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</si>
  <si>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</si>
  <si>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</si>
  <si>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</si>
  <si>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</si>
  <si>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</si>
  <si>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</si>
  <si>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</si>
  <si>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</si>
  <si>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</si>
  <si>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</si>
  <si>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</si>
  <si>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</si>
  <si>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</si>
  <si>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</si>
  <si>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</si>
  <si>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</si>
  <si>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</si>
  <si>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</si>
  <si>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</si>
  <si>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</si>
  <si>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</si>
  <si>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</si>
  <si>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</si>
  <si>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</si>
  <si>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</si>
  <si>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</si>
  <si>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</si>
  <si>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</si>
  <si>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</si>
  <si>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</si>
  <si>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</si>
  <si>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</si>
  <si>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</si>
  <si>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</si>
  <si>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</si>
  <si>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</si>
  <si>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</si>
  <si>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</si>
  <si>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</si>
  <si>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</si>
  <si>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</si>
  <si>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</si>
  <si>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</si>
  <si>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</si>
  <si>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</si>
  <si>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</si>
  <si>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</si>
  <si>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</si>
  <si>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</si>
  <si>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</si>
  <si>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</si>
  <si>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</si>
  <si>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</si>
  <si>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</si>
  <si>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</si>
  <si>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</si>
  <si>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</si>
  <si>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</si>
  <si>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</si>
  <si>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</si>
  <si>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</si>
  <si>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</si>
  <si>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</si>
  <si>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</si>
  <si>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</si>
  <si>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</si>
  <si>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</si>
  <si>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</si>
  <si>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</si>
  <si>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</si>
  <si>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</si>
  <si>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</si>
  <si>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</si>
  <si>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</si>
  <si>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</si>
  <si>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</si>
  <si>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</si>
  <si>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</si>
  <si>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</si>
  <si>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</si>
  <si>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</si>
  <si>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</si>
  <si>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</si>
  <si>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</si>
  <si>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</si>
  <si>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</si>
  <si>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</si>
  <si>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</si>
  <si>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</si>
  <si>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</si>
  <si>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</si>
  <si>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</si>
  <si>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</si>
  <si>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</si>
  <si>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</si>
  <si>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</si>
  <si>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</si>
  <si>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</si>
  <si>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</si>
  <si>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</si>
  <si>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</si>
  <si>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</si>
  <si>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</si>
  <si>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</si>
  <si>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</si>
  <si>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</si>
  <si>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</si>
  <si>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</si>
  <si>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</si>
  <si>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</si>
  <si>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</si>
  <si>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</si>
  <si>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</si>
  <si>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</si>
  <si>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</si>
  <si>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</si>
  <si>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</si>
  <si>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</si>
  <si>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</si>
  <si>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</si>
  <si>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</si>
  <si>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</si>
  <si>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</si>
  <si>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</si>
  <si>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</si>
  <si>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</si>
  <si>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</si>
  <si>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</si>
  <si>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</si>
  <si>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</si>
  <si>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</si>
  <si>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</si>
  <si>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</si>
  <si>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</si>
  <si>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</si>
  <si>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</si>
  <si>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</si>
  <si>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</si>
  <si>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</si>
  <si>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</si>
  <si>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</si>
  <si>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</si>
  <si>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</si>
  <si>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</si>
  <si>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</si>
  <si>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</si>
  <si>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</si>
  <si>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</si>
  <si>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</si>
  <si>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</si>
  <si>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</si>
  <si>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</si>
  <si>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</si>
  <si>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</si>
  <si>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</si>
  <si>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</si>
  <si>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</si>
  <si>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</si>
  <si>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</si>
  <si>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</si>
  <si>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</si>
  <si>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</si>
  <si>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</si>
  <si>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</si>
  <si>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</si>
  <si>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</si>
  <si>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</si>
  <si>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</si>
  <si>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</si>
  <si>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</si>
  <si>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</si>
  <si>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</si>
  <si>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</si>
  <si>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</si>
  <si>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</si>
  <si>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</si>
  <si>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</si>
  <si>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</si>
  <si>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</si>
  <si>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</si>
  <si>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</si>
  <si>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</si>
  <si>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</si>
  <si>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</si>
  <si>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</si>
  <si>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</si>
  <si>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</si>
  <si>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</si>
  <si>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</si>
  <si>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</si>
  <si>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</si>
  <si>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</si>
  <si>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</si>
  <si>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</si>
  <si>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</si>
  <si>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</si>
  <si>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</si>
  <si>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</si>
  <si>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</si>
  <si>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</si>
  <si>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</si>
  <si>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</si>
  <si>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</si>
  <si>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</si>
  <si>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</si>
  <si>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</si>
  <si>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</si>
  <si>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</si>
  <si>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</si>
  <si>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</si>
  <si>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</si>
  <si>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</si>
  <si>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</si>
  <si>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</si>
  <si>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</si>
  <si>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</si>
  <si>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</si>
  <si>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</si>
  <si>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</si>
  <si>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</si>
  <si>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</si>
  <si>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</si>
  <si>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</si>
  <si>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</si>
  <si>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</si>
  <si>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</si>
  <si>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</si>
  <si>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</si>
  <si>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</si>
  <si>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</si>
  <si>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</si>
  <si>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</si>
  <si>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</si>
  <si>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</si>
  <si>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</si>
  <si>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</si>
  <si>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</si>
  <si>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</si>
  <si>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</si>
  <si>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</si>
  <si>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</si>
  <si>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</si>
  <si>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</si>
  <si>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</si>
  <si>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</si>
  <si>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</si>
  <si>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</si>
  <si>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</si>
  <si>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</si>
  <si>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</si>
  <si>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</si>
  <si>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</si>
  <si>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</si>
  <si>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</si>
  <si>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</si>
  <si>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</si>
  <si>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</si>
  <si>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</si>
  <si>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</si>
  <si>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</si>
  <si>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</si>
  <si>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</si>
  <si>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</si>
  <si>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</si>
  <si>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</si>
  <si>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</si>
  <si>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</si>
  <si>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</si>
  <si>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</si>
  <si>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</si>
  <si>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</si>
  <si>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</si>
  <si>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</si>
  <si>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</si>
  <si>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</si>
  <si>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</si>
  <si>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</si>
  <si>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</si>
  <si>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</si>
  <si>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</si>
  <si>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</si>
  <si>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</si>
  <si>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</si>
  <si>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</si>
  <si>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</si>
  <si>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</si>
  <si>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</si>
  <si>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</si>
  <si>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</si>
  <si>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</si>
  <si>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</si>
  <si>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</si>
  <si>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</si>
  <si>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</si>
  <si>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</si>
  <si>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</si>
  <si>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</si>
  <si>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</si>
  <si>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</si>
  <si>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</si>
  <si>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</si>
  <si>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</si>
  <si>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</si>
  <si>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</si>
  <si>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</si>
  <si>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</si>
  <si>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</si>
  <si>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</si>
  <si>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</si>
  <si>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</si>
  <si>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</si>
  <si>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</si>
  <si>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</si>
  <si>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</si>
  <si>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</si>
  <si>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</si>
  <si>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</si>
  <si>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</si>
  <si>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</si>
  <si>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</si>
  <si>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</si>
  <si>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</si>
  <si>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</si>
  <si>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</si>
  <si>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</si>
  <si>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</si>
  <si>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</si>
  <si>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</si>
  <si>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</si>
  <si>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</si>
  <si>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</si>
  <si>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</si>
  <si>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</si>
  <si>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</si>
  <si>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</si>
  <si>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</si>
  <si>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</si>
  <si>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</si>
  <si>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</si>
  <si>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</si>
  <si>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</si>
  <si>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</si>
  <si>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</si>
  <si>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</si>
  <si>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</si>
  <si>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</si>
  <si>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</si>
  <si>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</si>
  <si>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</si>
  <si>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</si>
  <si>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</si>
  <si>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</si>
  <si>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</si>
  <si>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</si>
  <si>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</si>
  <si>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</si>
  <si>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</si>
  <si>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</si>
  <si>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</si>
  <si>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</si>
  <si>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</si>
  <si>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</si>
  <si>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</si>
  <si>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</si>
  <si>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</si>
  <si>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</si>
  <si>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</si>
  <si>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</si>
  <si>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</si>
  <si>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</si>
  <si>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</si>
  <si>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</si>
  <si>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</si>
  <si>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</si>
  <si>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</si>
  <si>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</si>
  <si>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</si>
  <si>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</si>
  <si>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</si>
  <si>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</si>
  <si>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</si>
  <si>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</si>
  <si>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</si>
  <si>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</si>
  <si>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</si>
  <si>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</si>
  <si>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</si>
  <si>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</si>
  <si>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</si>
  <si>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</si>
  <si>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</si>
  <si>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</si>
  <si>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</si>
  <si>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</si>
  <si>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</si>
  <si>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</si>
  <si>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</si>
  <si>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</si>
  <si>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</si>
  <si>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</si>
  <si>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</si>
  <si>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</si>
  <si>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</si>
  <si>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</si>
  <si>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</si>
  <si>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</si>
  <si>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</si>
  <si>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</si>
  <si>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</si>
  <si>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</si>
  <si>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</si>
  <si>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</si>
  <si>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</si>
  <si>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</si>
  <si>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</si>
  <si>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</si>
  <si>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</si>
  <si>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</si>
  <si>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</si>
  <si>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</si>
  <si>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</si>
  <si>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</si>
  <si>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</si>
  <si>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</si>
  <si>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</si>
  <si>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</si>
  <si>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</si>
  <si>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</si>
  <si>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</si>
  <si>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</si>
  <si>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</si>
  <si>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</si>
  <si>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</si>
  <si>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</si>
  <si>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</si>
  <si>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</si>
  <si>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</si>
  <si>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</si>
  <si>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</si>
  <si>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</si>
  <si>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</si>
  <si>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</si>
  <si>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</si>
  <si>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</si>
  <si>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</si>
  <si>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</si>
  <si>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</si>
  <si>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</si>
  <si>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</si>
  <si>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</si>
  <si>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</si>
  <si>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</si>
  <si>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</si>
  <si>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</si>
  <si>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</si>
  <si>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</si>
  <si>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</si>
  <si>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</si>
  <si>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</si>
  <si>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</si>
  <si>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</si>
  <si>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</si>
  <si>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</si>
  <si>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</si>
  <si>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</si>
  <si>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</si>
  <si>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</si>
  <si>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</si>
  <si>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</si>
  <si>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</si>
  <si>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</si>
  <si>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</si>
  <si>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</si>
  <si>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</si>
  <si>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</si>
  <si>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</si>
  <si>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</si>
  <si>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</si>
  <si>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</si>
  <si>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</si>
  <si>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</si>
  <si>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</si>
  <si>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</si>
  <si>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</si>
  <si>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</si>
  <si>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</si>
  <si>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</si>
  <si>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</si>
  <si>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</si>
  <si>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</si>
  <si>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</si>
  <si>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</si>
  <si>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</si>
  <si>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</si>
  <si>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</si>
  <si>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</si>
  <si>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</si>
  <si>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</si>
  <si>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</si>
  <si>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</si>
  <si>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</si>
  <si>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</si>
  <si>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</si>
  <si>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</si>
  <si>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</si>
  <si>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</si>
  <si>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</si>
  <si>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</si>
  <si>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</si>
  <si>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</si>
  <si>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</si>
  <si>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</si>
  <si>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</si>
  <si>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</si>
  <si>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</si>
  <si>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</si>
  <si>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</si>
  <si>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</si>
  <si>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</si>
  <si>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</si>
  <si>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</si>
  <si>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</si>
  <si>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</si>
  <si>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</si>
  <si>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</si>
  <si>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</si>
  <si>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</si>
  <si>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</si>
  <si>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</si>
  <si>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</si>
  <si>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</si>
  <si>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</si>
  <si>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</si>
  <si>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</si>
  <si>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</si>
  <si>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</si>
  <si>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</si>
  <si>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</si>
  <si>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</si>
  <si>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</si>
  <si>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</si>
  <si>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</si>
  <si>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</si>
  <si>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</si>
  <si>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</si>
  <si>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</si>
  <si>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</si>
  <si>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</si>
  <si>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</si>
  <si>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</si>
  <si>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</si>
  <si>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</si>
  <si>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</si>
  <si>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</si>
  <si>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</si>
  <si>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</si>
  <si>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</si>
  <si>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</si>
  <si>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</si>
  <si>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</si>
  <si>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</si>
  <si>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</si>
  <si>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</si>
  <si>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</si>
  <si>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</si>
  <si>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</si>
  <si>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</si>
  <si>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</si>
  <si>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</si>
  <si>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</si>
  <si>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</si>
  <si>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</si>
  <si>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</si>
  <si>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</si>
  <si>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</si>
  <si>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</si>
  <si>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</si>
  <si>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</si>
  <si>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</si>
  <si>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</si>
  <si>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</si>
  <si>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</si>
  <si>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</si>
  <si>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</si>
  <si>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</si>
  <si>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</si>
  <si>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</si>
  <si>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</si>
  <si>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</si>
  <si>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</si>
  <si>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</si>
  <si>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</si>
  <si>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</si>
  <si>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</si>
  <si>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</si>
  <si>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</si>
  <si>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</si>
  <si>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</si>
  <si>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</si>
  <si>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</si>
  <si>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</si>
  <si>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</si>
  <si>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</si>
  <si>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</si>
  <si>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</si>
  <si>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</si>
  <si>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</si>
  <si>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</si>
  <si>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</si>
  <si>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</si>
  <si>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</si>
  <si>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</si>
  <si>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</si>
  <si>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</si>
  <si>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</si>
  <si>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</si>
  <si>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</si>
  <si>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</si>
  <si>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</si>
  <si>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</si>
  <si>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</si>
  <si>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</si>
  <si>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</si>
  <si>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</si>
  <si>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</si>
  <si>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</si>
  <si>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</si>
  <si>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</si>
  <si>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</si>
  <si>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</si>
  <si>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</si>
  <si>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</si>
  <si>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</si>
  <si>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</si>
  <si>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</si>
  <si>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</si>
  <si>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</si>
  <si>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</si>
  <si>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</si>
  <si>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</si>
  <si>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</si>
  <si>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</si>
  <si>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</si>
  <si>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</si>
  <si>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</si>
  <si>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</si>
  <si>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</si>
  <si>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</si>
  <si>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</si>
  <si>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</si>
  <si>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</si>
  <si>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</si>
  <si>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Em intervalo das 11h50 até 13h20.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</si>
  <si>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</si>
  <si>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</si>
  <si>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</si>
  <si>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</si>
  <si>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</si>
  <si>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</si>
  <si>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</si>
  <si>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</si>
  <si>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</si>
  <si>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</si>
  <si>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</si>
  <si>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</si>
  <si>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</si>
  <si>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</si>
  <si>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</si>
  <si>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</si>
  <si>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</si>
  <si>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R40 / </t>
  </si>
  <si>
    <t>Onil</t>
  </si>
  <si>
    <t>Huelton</t>
  </si>
  <si>
    <t>TP pronto 11h31 / Em intervalo das 11h38 até 13h08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</si>
  <si>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</si>
  <si>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</si>
  <si>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</si>
  <si>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</si>
  <si>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</si>
  <si>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</si>
  <si>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Em intervalo das 11h38 até 13h08.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</si>
  <si>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</si>
  <si>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</si>
  <si>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</si>
  <si>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</si>
  <si>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</si>
  <si>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</si>
  <si>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</si>
  <si>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MC1 08h44 / 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</si>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</sst>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80" activePane="bottomRight" state="frozen"/>
      <selection pane="bottomRight" activeCell="BK99" sqref="BK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3" t="s">
        <v>829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830</v>
      </c>
      <c r="BI1" s="348"/>
      <c r="BJ1" s="349"/>
      <c r="BK1" s="350"/>
      <c r="BL1" s="50"/>
      <c r="BM1" s="340" t="s">
        <v>831</v>
      </c>
      <c r="BN1" s="341"/>
      <c r="BO1" s="341"/>
      <c r="BP1" s="341"/>
      <c r="BQ1" s="341"/>
      <c r="BR1" s="341"/>
      <c r="BS1" s="34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43" t="s">
        <v>832</v>
      </c>
      <c r="AJ2" s="344"/>
      <c r="AK2" s="344"/>
      <c r="AL2" s="344"/>
      <c r="AM2" s="344"/>
      <c r="AN2" s="344"/>
      <c r="AO2" s="344"/>
      <c r="AP2" s="344"/>
      <c r="AQ2" s="346"/>
      <c r="AR2" s="240"/>
      <c r="AS2" s="358" t="s">
        <v>835</v>
      </c>
      <c r="AT2" s="345"/>
      <c r="AU2" s="345"/>
      <c r="AV2" s="345"/>
      <c r="AW2" s="345"/>
      <c r="AX2" s="344"/>
      <c r="AY2" s="346"/>
      <c r="AZ2" s="4"/>
      <c r="BA2" s="337" t="s">
        <v>836</v>
      </c>
      <c r="BB2" s="339"/>
      <c r="BC2" s="343" t="s">
        <v>833</v>
      </c>
      <c r="BD2" s="344"/>
      <c r="BE2" s="344"/>
      <c r="BF2" s="346"/>
      <c r="BG2" s="3"/>
      <c r="BH2" s="351"/>
      <c r="BI2" s="352"/>
      <c r="BJ2" s="353"/>
      <c r="BK2" s="354"/>
      <c r="BL2" s="50"/>
      <c r="BM2" s="355"/>
      <c r="BN2" s="356"/>
      <c r="BO2" s="356"/>
      <c r="BP2" s="356"/>
      <c r="BQ2" s="356"/>
      <c r="BR2" s="356"/>
      <c r="BS2" s="35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37" t="s">
        <v>837</v>
      </c>
      <c r="AJ3" s="339"/>
      <c r="AK3" s="337" t="s">
        <v>838</v>
      </c>
      <c r="AL3" s="338"/>
      <c r="AM3" s="338"/>
      <c r="AN3" s="338"/>
      <c r="AO3" s="338"/>
      <c r="AP3" s="338"/>
      <c r="AQ3" s="339"/>
      <c r="AR3" s="241"/>
      <c r="AS3" s="361" t="s">
        <v>844</v>
      </c>
      <c r="AT3" s="362"/>
      <c r="AU3" s="361" t="s">
        <v>845</v>
      </c>
      <c r="AV3" s="362"/>
      <c r="AW3" s="361" t="s">
        <v>846</v>
      </c>
      <c r="AX3" s="363"/>
      <c r="AY3" s="64" t="s">
        <v>847</v>
      </c>
      <c r="AZ3" s="64"/>
      <c r="BA3" s="359"/>
      <c r="BB3" s="360"/>
      <c r="BC3" s="337" t="s">
        <v>840</v>
      </c>
      <c r="BD3" s="338"/>
      <c r="BE3" s="338"/>
      <c r="BF3" s="339"/>
      <c r="BG3" s="63"/>
      <c r="BH3" s="351"/>
      <c r="BI3" s="352"/>
      <c r="BJ3" s="353"/>
      <c r="BK3" s="354"/>
      <c r="BL3" s="50"/>
      <c r="BM3" s="340" t="s">
        <v>848</v>
      </c>
      <c r="BN3" s="341"/>
      <c r="BO3" s="341"/>
      <c r="BP3" s="342"/>
      <c r="BQ3" s="340" t="s">
        <v>466</v>
      </c>
      <c r="BR3" s="341"/>
      <c r="BS3" s="34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4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6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>MecanizaçãoAtivos</v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4">
        <f t="shared" si="8"/>
        <v>6.25E-2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</v>
      </c>
      <c r="BR82" s="19">
        <f t="shared" si="10"/>
        <v>1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4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6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>SuperExecução</v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 t="s">
        <v>988</v>
      </c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 t="s">
        <v>988</v>
      </c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1105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1106</v>
      </c>
      <c r="BK89" s="17" t="s">
        <v>1107</v>
      </c>
      <c r="BL89" s="16"/>
      <c r="BM89" s="15" t="s">
        <v>688</v>
      </c>
      <c r="BN89" s="15" t="s">
        <v>705</v>
      </c>
      <c r="BO89" s="166" t="s">
        <v>779</v>
      </c>
      <c r="BP89" s="17" t="s">
        <v>1108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1105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1106</v>
      </c>
      <c r="BK90" s="17" t="s">
        <v>1107</v>
      </c>
      <c r="BL90" s="16"/>
      <c r="BM90" s="15" t="s">
        <v>688</v>
      </c>
      <c r="BN90" s="15" t="s">
        <v>705</v>
      </c>
      <c r="BO90" s="166" t="s">
        <v>779</v>
      </c>
      <c r="BP90" s="17" t="s">
        <v>1108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1105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1106</v>
      </c>
      <c r="BK91" s="17" t="s">
        <v>1108</v>
      </c>
      <c r="BL91" s="16"/>
      <c r="BM91" s="15" t="s">
        <v>688</v>
      </c>
      <c r="BN91" s="15" t="s">
        <v>705</v>
      </c>
      <c r="BO91" s="166" t="s">
        <v>779</v>
      </c>
      <c r="BP91" s="17" t="s">
        <v>1108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1109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1110</v>
      </c>
      <c r="N93" s="205" t="s">
        <v>1111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1112</v>
      </c>
      <c r="X93" s="219" t="s">
        <v>662</v>
      </c>
      <c r="Y93" s="159" t="s">
        <v>665</v>
      </c>
      <c r="Z93" s="159" t="s">
        <v>668</v>
      </c>
      <c r="AA93" s="84" t="s">
        <v>1113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1114</v>
      </c>
      <c r="BK93" s="17" t="s">
        <v>1115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1116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1117</v>
      </c>
      <c r="W96" s="174" t="s">
        <v>1105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4">
        <f t="shared" si="8"/>
        <v>6.2500000000000056E-2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1118</v>
      </c>
      <c r="BL96" s="16"/>
      <c r="BM96" s="15"/>
      <c r="BN96" s="15"/>
      <c r="BO96" s="166"/>
      <c r="BP96" s="17"/>
      <c r="BQ96" s="13" t="str">
        <f t="shared" si="9"/>
        <v>Produção</v>
      </c>
      <c r="BR96" s="19">
        <f t="shared" si="10"/>
        <v>1.0000000000000009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1119</v>
      </c>
      <c r="X97" s="219" t="s">
        <v>657</v>
      </c>
      <c r="Y97" s="159" t="s">
        <v>656</v>
      </c>
      <c r="Z97" s="159" t="s">
        <v>658</v>
      </c>
      <c r="AA97" s="84" t="s">
        <v>1120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1121</v>
      </c>
      <c r="BK97" s="17" t="s">
        <v>1121</v>
      </c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1122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1123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4">
        <f t="shared" si="8"/>
        <v>6.2500000000000056E-2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1124</v>
      </c>
      <c r="BK98" s="17" t="s">
        <v>1125</v>
      </c>
      <c r="BL98" s="16"/>
      <c r="BM98" s="15"/>
      <c r="BN98" s="15"/>
      <c r="BO98" s="166"/>
      <c r="BP98" s="17"/>
      <c r="BQ98" s="13" t="str">
        <f t="shared" si="9"/>
        <v>Produção</v>
      </c>
      <c r="BR98" s="19">
        <f t="shared" si="10"/>
        <v>1.0000000000000009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1126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 t="s">
        <v>988</v>
      </c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1127</v>
      </c>
      <c r="N101" s="205" t="s">
        <v>1128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1129</v>
      </c>
      <c r="W101" s="174" t="s">
        <v>1130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1131</v>
      </c>
      <c r="BK101" s="17" t="s">
        <v>1131</v>
      </c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1132</v>
      </c>
      <c r="BK103" s="17" t="s">
        <v>1133</v>
      </c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4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1134</v>
      </c>
      <c r="BK104" s="17" t="s">
        <v>1135</v>
      </c>
      <c r="BL104" s="16"/>
      <c r="BM104" s="15" t="s">
        <v>692</v>
      </c>
      <c r="BN104" s="15" t="s">
        <v>692</v>
      </c>
      <c r="BO104" s="166" t="s">
        <v>692</v>
      </c>
      <c r="BP104" s="17" t="s">
        <v>1135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>SemOportunidadeSemOportunidade</v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>N5945996</v>
      </c>
      <c r="B108" s="172">
        <v>45996</v>
      </c>
      <c r="C108" s="8">
        <f>IF(BS_CONTROLE[[#This Row],[DATA]]="","",WEEKNUM(BS_CONTROLE[[#This Row],[DATA]]))</f>
        <v>49</v>
      </c>
      <c r="D108" s="52" t="s">
        <v>1136</v>
      </c>
      <c r="E108" s="295">
        <v>103</v>
      </c>
      <c r="F108" s="173" t="s">
        <v>331</v>
      </c>
      <c r="G108" s="9" t="str">
        <f>IF(D108="","*",VLOOKUP(F108,BS_ATIVIDADE[#All],3,FALSE))</f>
        <v>OUTROS</v>
      </c>
      <c r="H108" s="174" t="s">
        <v>1137</v>
      </c>
      <c r="I108" s="174" t="s">
        <v>1138</v>
      </c>
      <c r="J108" s="218">
        <v>56</v>
      </c>
      <c r="K108" s="218">
        <v>256</v>
      </c>
      <c r="L108" s="84" t="s">
        <v>317</v>
      </c>
      <c r="M108" s="205" t="s">
        <v>1139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8" s="174"/>
      <c r="P108" s="174">
        <v>4.1666666666666664E-2</v>
      </c>
      <c r="Q108" s="84">
        <v>1</v>
      </c>
      <c r="R108" s="10" t="str">
        <f>IFERROR(_xlfn.XLOOKUP(F108, BS_ATIVIDADE[ATIVIDADE],BS_ATIVIDADE[UNIDADE] ), "*")</f>
        <v>BINÁRIO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ZGA</v>
      </c>
      <c r="V108" s="262" t="s">
        <v>945</v>
      </c>
      <c r="W108" s="174" t="s">
        <v>1140</v>
      </c>
      <c r="X108" s="219" t="s">
        <v>662</v>
      </c>
      <c r="Y108" s="159"/>
      <c r="Z108" s="159"/>
      <c r="AA108" s="84" t="s">
        <v>1141</v>
      </c>
      <c r="AB108" s="71" t="s">
        <v>653</v>
      </c>
      <c r="AC108" s="71" t="s">
        <v>648</v>
      </c>
      <c r="AD108" s="174">
        <v>0.375</v>
      </c>
      <c r="AE108" s="84">
        <v>9272</v>
      </c>
      <c r="AF108" s="84" t="s">
        <v>317</v>
      </c>
      <c r="AG108" s="84" t="s">
        <v>317</v>
      </c>
      <c r="AH108" s="49"/>
      <c r="AI108" s="143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59" t="str">
        <f>IF(BS_CONTROLE[[#This Row],[Local - Partida]]=0, "-", BS_CONTROLE[[#This Row],[Local - Partida]])</f>
        <v>ZBV-3</v>
      </c>
      <c r="AL108" s="259" t="str">
        <f>IF(BS_CONTROLE[[#This Row],[Local - Encerramento]]=0, "-", BS_CONTROLE[[#This Row],[Local - Encerramento]])</f>
        <v>ZYU-1</v>
      </c>
      <c r="AM108" s="259" t="str">
        <f>IF(BS_CONTROLE[[#This Row],[Entre - Estações]]=0, "-", BS_CONTROLE[[#This Row],[Entre - Estações]])</f>
        <v>ZBV-ZYU</v>
      </c>
      <c r="AN108" s="259" t="str">
        <f>IF(BS_CONTROLE[[#This Row],[SB]]=0, "-", BS_CONTROLE[[#This Row],[SB]])</f>
        <v>ZQBZBL</v>
      </c>
      <c r="AO108" s="260">
        <f>IF(BS_CONTROLE[[#This Row],[SUB]]=0, "-", BS_CONTROLE[[#This Row],[SUB]])</f>
        <v>56</v>
      </c>
      <c r="AP108" s="261">
        <f>IF(BS_CONTROLE[[#This Row],[KM - Inicio]]=0, "-", BS_CONTROLE[[#This Row],[KM - Inicio]])</f>
        <v>256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BINÁRIO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ZGA</v>
      </c>
      <c r="BF108" s="262" t="str">
        <f>IF(BS_CONTROLE[[#This Row],[Responsavel pelo boletim]]=0, "-", BS_CONTROLE[[#This Row],[Responsavel pelo boletim]])</f>
        <v>PCM Via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64" t="s">
        <v>1142</v>
      </c>
      <c r="C2" s="364"/>
      <c r="D2" s="364"/>
      <c r="E2" s="364"/>
      <c r="F2" s="364"/>
      <c r="G2" s="364"/>
    </row>
    <row r="3" spans="2:7" ht="20.25" customHeight="1">
      <c r="B3" s="365"/>
      <c r="C3" s="365"/>
      <c r="D3" s="365"/>
      <c r="E3" s="365"/>
      <c r="F3" s="365"/>
      <c r="G3" s="365"/>
    </row>
    <row r="4" spans="2:7">
      <c r="B4" s="332" t="s">
        <v>1143</v>
      </c>
      <c r="C4" s="332" t="s">
        <v>1144</v>
      </c>
      <c r="D4" s="332" t="s">
        <v>1145</v>
      </c>
      <c r="E4" s="332" t="s">
        <v>1146</v>
      </c>
      <c r="F4" s="332" t="s">
        <v>8</v>
      </c>
      <c r="G4" s="332" t="s">
        <v>1147</v>
      </c>
    </row>
    <row r="5" spans="2:7">
      <c r="B5" s="335" t="s">
        <v>1141</v>
      </c>
      <c r="C5" s="335">
        <v>314978</v>
      </c>
      <c r="D5" s="335" t="s">
        <v>1148</v>
      </c>
      <c r="E5" s="335" t="s">
        <v>537</v>
      </c>
      <c r="F5" s="335" t="s">
        <v>101</v>
      </c>
      <c r="G5" s="335"/>
    </row>
    <row r="6" spans="2:7">
      <c r="B6" s="335" t="s">
        <v>1149</v>
      </c>
      <c r="C6" s="335">
        <v>256790</v>
      </c>
      <c r="D6" s="335" t="s">
        <v>1150</v>
      </c>
      <c r="E6" s="335" t="s">
        <v>537</v>
      </c>
      <c r="F6" s="335" t="s">
        <v>1151</v>
      </c>
      <c r="G6" s="336">
        <v>45992</v>
      </c>
    </row>
    <row r="7" spans="2:7">
      <c r="B7" s="335" t="s">
        <v>1152</v>
      </c>
      <c r="C7" s="335">
        <v>265193</v>
      </c>
      <c r="D7" s="335" t="s">
        <v>1153</v>
      </c>
      <c r="E7" s="335" t="s">
        <v>538</v>
      </c>
      <c r="F7" s="335" t="s">
        <v>1154</v>
      </c>
      <c r="G7" s="335"/>
    </row>
    <row r="8" spans="2:7">
      <c r="B8" s="335" t="s">
        <v>1155</v>
      </c>
      <c r="C8" s="335">
        <v>293716</v>
      </c>
      <c r="D8" s="335" t="s">
        <v>1156</v>
      </c>
      <c r="E8" s="335" t="s">
        <v>538</v>
      </c>
      <c r="F8" s="335" t="s">
        <v>1154</v>
      </c>
      <c r="G8" s="335"/>
    </row>
    <row r="9" spans="2:7">
      <c r="B9" s="335" t="s">
        <v>1157</v>
      </c>
      <c r="C9" s="335">
        <v>257258</v>
      </c>
      <c r="D9" s="335" t="s">
        <v>1158</v>
      </c>
      <c r="E9" s="335" t="s">
        <v>539</v>
      </c>
      <c r="F9" s="335" t="s">
        <v>144</v>
      </c>
      <c r="G9" s="335"/>
    </row>
    <row r="10" spans="2:7">
      <c r="B10" s="335" t="s">
        <v>1159</v>
      </c>
      <c r="C10" s="335">
        <v>371147</v>
      </c>
      <c r="D10" s="335" t="s">
        <v>1160</v>
      </c>
      <c r="E10" s="335" t="s">
        <v>539</v>
      </c>
      <c r="F10" s="335" t="s">
        <v>144</v>
      </c>
      <c r="G10" s="335"/>
    </row>
    <row r="11" spans="2:7">
      <c r="B11" s="335" t="s">
        <v>1161</v>
      </c>
      <c r="C11" s="335">
        <v>259230</v>
      </c>
      <c r="D11" s="335" t="s">
        <v>1162</v>
      </c>
      <c r="E11" s="335" t="s">
        <v>539</v>
      </c>
      <c r="F11" s="335" t="s">
        <v>144</v>
      </c>
      <c r="G11" s="336">
        <v>45992</v>
      </c>
    </row>
    <row r="12" spans="2:7">
      <c r="B12" s="335" t="s">
        <v>1163</v>
      </c>
      <c r="C12" s="335">
        <v>370705</v>
      </c>
      <c r="D12" s="335"/>
      <c r="E12" s="335" t="s">
        <v>539</v>
      </c>
      <c r="F12" s="335" t="s">
        <v>144</v>
      </c>
      <c r="G12" s="335"/>
    </row>
    <row r="13" spans="2:7">
      <c r="B13" s="335" t="s">
        <v>1164</v>
      </c>
      <c r="C13" s="335">
        <v>258542</v>
      </c>
      <c r="D13" s="335" t="s">
        <v>1165</v>
      </c>
      <c r="E13" s="335" t="s">
        <v>540</v>
      </c>
      <c r="F13" s="335" t="s">
        <v>180</v>
      </c>
      <c r="G13" s="335"/>
    </row>
    <row r="14" spans="2:7">
      <c r="B14" s="335" t="s">
        <v>1166</v>
      </c>
      <c r="C14" s="335">
        <v>257050</v>
      </c>
      <c r="D14" s="335" t="s">
        <v>1167</v>
      </c>
      <c r="E14" s="335" t="s">
        <v>540</v>
      </c>
      <c r="F14" s="335" t="s">
        <v>180</v>
      </c>
      <c r="G14" s="335"/>
    </row>
    <row r="15" spans="2:7">
      <c r="B15" s="335"/>
      <c r="C15" s="335"/>
      <c r="D15" s="335"/>
      <c r="E15" s="335"/>
      <c r="F15" s="335"/>
      <c r="G15" s="335"/>
    </row>
    <row r="16" spans="2:7">
      <c r="B16" s="335"/>
      <c r="C16" s="335"/>
      <c r="D16" s="335"/>
      <c r="E16" s="335"/>
      <c r="F16" s="335"/>
      <c r="G16" s="335"/>
    </row>
    <row r="17" spans="2:7">
      <c r="B17" s="335"/>
      <c r="C17" s="335"/>
      <c r="D17" s="335"/>
      <c r="E17" s="335"/>
      <c r="F17" s="335"/>
      <c r="G17" s="335"/>
    </row>
    <row r="18" spans="2:7">
      <c r="B18" s="335"/>
      <c r="C18" s="335"/>
      <c r="D18" s="335"/>
      <c r="E18" s="335"/>
      <c r="F18" s="335"/>
      <c r="G18" s="335"/>
    </row>
    <row r="19" spans="2:7">
      <c r="B19" s="335"/>
      <c r="C19" s="335"/>
      <c r="D19" s="335"/>
      <c r="E19" s="335"/>
      <c r="F19" s="335"/>
      <c r="G19" s="335"/>
    </row>
    <row r="20" spans="2:7">
      <c r="B20" s="335"/>
      <c r="C20" s="335"/>
      <c r="D20" s="335"/>
      <c r="E20" s="335"/>
      <c r="F20" s="335"/>
      <c r="G20" s="335"/>
    </row>
    <row r="21" spans="2:7">
      <c r="B21" s="335"/>
      <c r="C21" s="335"/>
      <c r="D21" s="335"/>
      <c r="E21" s="335"/>
      <c r="F21" s="335"/>
      <c r="G21" s="335"/>
    </row>
    <row r="22" spans="2:7">
      <c r="B22" s="335"/>
      <c r="C22" s="335"/>
      <c r="D22" s="335"/>
      <c r="E22" s="335"/>
      <c r="F22" s="335"/>
      <c r="G22" s="335"/>
    </row>
    <row r="23" spans="2:7">
      <c r="B23" s="335"/>
      <c r="C23" s="335"/>
      <c r="D23" s="335"/>
      <c r="E23" s="335"/>
      <c r="F23" s="335"/>
      <c r="G23" s="335"/>
    </row>
    <row r="24" spans="2:7">
      <c r="B24" s="335"/>
      <c r="C24" s="335"/>
      <c r="D24" s="335"/>
      <c r="E24" s="335"/>
      <c r="F24" s="335"/>
      <c r="G24" s="335"/>
    </row>
    <row r="25" spans="2:7">
      <c r="B25" s="335"/>
      <c r="C25" s="335"/>
      <c r="D25" s="335"/>
      <c r="E25" s="335"/>
      <c r="F25" s="335"/>
      <c r="G25" s="335"/>
    </row>
    <row r="26" spans="2:7">
      <c r="B26" s="335"/>
      <c r="C26" s="335"/>
      <c r="D26" s="335"/>
      <c r="E26" s="335"/>
      <c r="F26" s="335"/>
      <c r="G26" s="335"/>
    </row>
    <row r="27" spans="2:7">
      <c r="B27" s="335"/>
      <c r="C27" s="335"/>
      <c r="D27" s="335"/>
      <c r="E27" s="335"/>
      <c r="F27" s="335"/>
      <c r="G27" s="335"/>
    </row>
    <row r="28" spans="2:7">
      <c r="B28" s="335"/>
      <c r="C28" s="335"/>
      <c r="D28" s="335"/>
      <c r="E28" s="335"/>
      <c r="F28" s="335"/>
      <c r="G28" s="335"/>
    </row>
    <row r="29" spans="2:7">
      <c r="B29" s="335"/>
      <c r="C29" s="335"/>
      <c r="D29" s="335"/>
      <c r="E29" s="335"/>
      <c r="F29" s="335"/>
      <c r="G29" s="335"/>
    </row>
    <row r="30" spans="2:7">
      <c r="B30" s="335"/>
      <c r="C30" s="335"/>
      <c r="D30" s="335"/>
      <c r="E30" s="335"/>
      <c r="F30" s="335"/>
      <c r="G30" s="335"/>
    </row>
    <row r="31" spans="2:7">
      <c r="B31" s="335"/>
      <c r="C31" s="335"/>
      <c r="D31" s="335"/>
      <c r="E31" s="335"/>
      <c r="F31" s="335"/>
      <c r="G31" s="335"/>
    </row>
    <row r="32" spans="2:7">
      <c r="B32" s="335"/>
      <c r="C32" s="335"/>
      <c r="D32" s="335"/>
      <c r="E32" s="335"/>
      <c r="F32" s="335"/>
      <c r="G32" s="33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66" t="s">
        <v>1168</v>
      </c>
      <c r="D1" s="366"/>
      <c r="E1" s="366"/>
      <c r="F1" s="366"/>
      <c r="G1" s="366"/>
      <c r="H1" s="366"/>
    </row>
    <row r="2" spans="3:8">
      <c r="C2" s="366"/>
      <c r="D2" s="366"/>
      <c r="E2" s="366"/>
      <c r="F2" s="366"/>
      <c r="G2" s="366"/>
      <c r="H2" s="366"/>
    </row>
    <row r="3" spans="3:8" ht="34.5" customHeight="1">
      <c r="C3" s="327" t="s">
        <v>410</v>
      </c>
      <c r="D3" s="327" t="s">
        <v>1169</v>
      </c>
      <c r="E3" s="327" t="s">
        <v>1170</v>
      </c>
      <c r="F3" s="327" t="s">
        <v>1171</v>
      </c>
      <c r="G3" s="332" t="s">
        <v>1172</v>
      </c>
      <c r="H3" s="327" t="s">
        <v>1173</v>
      </c>
    </row>
    <row r="4" spans="3:8">
      <c r="C4" s="328" t="s">
        <v>537</v>
      </c>
      <c r="D4" s="328">
        <v>9347</v>
      </c>
      <c r="E4" s="329">
        <v>45985</v>
      </c>
      <c r="F4" s="328">
        <v>7000</v>
      </c>
      <c r="G4" s="333" t="s">
        <v>1174</v>
      </c>
      <c r="H4" s="328"/>
    </row>
    <row r="5" spans="3:8">
      <c r="C5" s="328" t="s">
        <v>538</v>
      </c>
      <c r="D5" s="328">
        <v>7694</v>
      </c>
      <c r="E5" s="329">
        <v>45993</v>
      </c>
      <c r="F5" s="328">
        <v>10400</v>
      </c>
      <c r="G5" s="333" t="s">
        <v>1175</v>
      </c>
      <c r="H5" s="328"/>
    </row>
    <row r="6" spans="3:8">
      <c r="C6" s="330" t="s">
        <v>539</v>
      </c>
      <c r="D6" s="330">
        <v>9403</v>
      </c>
      <c r="E6" s="331">
        <v>45972</v>
      </c>
      <c r="F6" s="330" t="s">
        <v>1176</v>
      </c>
      <c r="G6" s="334" t="s">
        <v>1177</v>
      </c>
      <c r="H6" s="330" t="s">
        <v>923</v>
      </c>
    </row>
    <row r="7" spans="3:8">
      <c r="C7" s="328" t="s">
        <v>539</v>
      </c>
      <c r="D7" s="328">
        <v>7663</v>
      </c>
      <c r="E7" s="329">
        <v>45988</v>
      </c>
      <c r="F7" s="328">
        <v>12000</v>
      </c>
      <c r="G7" s="333" t="s">
        <v>1178</v>
      </c>
      <c r="H7" s="328"/>
    </row>
    <row r="8" spans="3:8">
      <c r="C8" s="328" t="s">
        <v>464</v>
      </c>
      <c r="D8" s="328" t="s">
        <v>1179</v>
      </c>
      <c r="E8" s="329">
        <v>45993</v>
      </c>
      <c r="F8" s="328">
        <v>12000</v>
      </c>
      <c r="G8" s="333" t="s">
        <v>1180</v>
      </c>
      <c r="H8" s="328"/>
    </row>
    <row r="9" spans="3:8" ht="29.25">
      <c r="C9" s="328" t="s">
        <v>464</v>
      </c>
      <c r="D9" s="328" t="s">
        <v>1181</v>
      </c>
      <c r="E9" s="329">
        <v>45993</v>
      </c>
      <c r="F9" s="328">
        <v>9000</v>
      </c>
      <c r="G9" s="333" t="s">
        <v>1182</v>
      </c>
      <c r="H9" s="328"/>
    </row>
    <row r="10" spans="3:8" ht="29.25">
      <c r="C10" s="328" t="s">
        <v>464</v>
      </c>
      <c r="D10" s="328" t="s">
        <v>1183</v>
      </c>
      <c r="E10" s="329">
        <v>45993</v>
      </c>
      <c r="F10" s="328">
        <v>10000</v>
      </c>
      <c r="G10" s="333" t="s">
        <v>1182</v>
      </c>
      <c r="H10" s="328"/>
    </row>
    <row r="11" spans="3:8">
      <c r="C11" s="328" t="s">
        <v>535</v>
      </c>
      <c r="D11" s="328"/>
      <c r="E11" s="328"/>
      <c r="F11" s="328"/>
      <c r="G11" s="333"/>
      <c r="H11" s="328"/>
    </row>
    <row r="12" spans="3:8">
      <c r="C12" s="328" t="s">
        <v>540</v>
      </c>
      <c r="D12" s="328">
        <v>9038</v>
      </c>
      <c r="E12" s="329">
        <v>45989</v>
      </c>
      <c r="F12" s="328">
        <v>11238</v>
      </c>
      <c r="G12" s="333" t="s">
        <v>1184</v>
      </c>
      <c r="H12" s="328"/>
    </row>
    <row r="13" spans="3:8">
      <c r="C13" s="328"/>
      <c r="D13" s="328"/>
      <c r="E13" s="328"/>
      <c r="F13" s="328"/>
      <c r="G13" s="333"/>
      <c r="H13" s="328"/>
    </row>
    <row r="14" spans="3:8">
      <c r="C14" s="328"/>
      <c r="D14" s="328"/>
      <c r="E14" s="328"/>
      <c r="F14" s="328"/>
      <c r="G14" s="333"/>
      <c r="H14" s="328"/>
    </row>
    <row r="15" spans="3:8">
      <c r="C15" s="328"/>
      <c r="D15" s="328"/>
      <c r="E15" s="328"/>
      <c r="F15" s="328"/>
      <c r="G15" s="333"/>
      <c r="H15" s="328"/>
    </row>
    <row r="16" spans="3:8">
      <c r="C16" s="328"/>
      <c r="D16" s="328"/>
      <c r="E16" s="328"/>
      <c r="F16" s="328"/>
      <c r="G16" s="333"/>
      <c r="H16" s="328"/>
    </row>
    <row r="17" spans="3:8">
      <c r="C17" s="328"/>
      <c r="D17" s="328"/>
      <c r="E17" s="328"/>
      <c r="F17" s="328"/>
      <c r="G17" s="333"/>
      <c r="H17" s="328"/>
    </row>
    <row r="18" spans="3:8">
      <c r="C18" s="328"/>
      <c r="D18" s="328"/>
      <c r="E18" s="328"/>
      <c r="F18" s="328"/>
      <c r="G18" s="333"/>
      <c r="H18" s="328"/>
    </row>
    <row r="19" spans="3:8">
      <c r="C19" s="328"/>
      <c r="D19" s="328"/>
      <c r="E19" s="328"/>
      <c r="F19" s="328"/>
      <c r="G19" s="333"/>
      <c r="H19" s="328"/>
    </row>
    <row r="20" spans="3:8">
      <c r="C20" s="328"/>
      <c r="D20" s="328"/>
      <c r="E20" s="328"/>
      <c r="F20" s="328"/>
      <c r="G20" s="333"/>
      <c r="H20" s="328"/>
    </row>
    <row r="21" spans="3:8">
      <c r="C21" s="328"/>
      <c r="D21" s="328"/>
      <c r="E21" s="328"/>
      <c r="F21" s="328"/>
      <c r="G21" s="333"/>
      <c r="H21" s="328"/>
    </row>
    <row r="22" spans="3:8">
      <c r="C22" s="328"/>
      <c r="D22" s="328"/>
      <c r="E22" s="328"/>
      <c r="F22" s="328"/>
      <c r="G22" s="333"/>
      <c r="H22" s="328"/>
    </row>
    <row r="23" spans="3:8">
      <c r="C23" s="328"/>
      <c r="D23" s="328"/>
      <c r="E23" s="328"/>
      <c r="F23" s="328"/>
      <c r="G23" s="333"/>
      <c r="H23" s="328"/>
    </row>
    <row r="24" spans="3:8">
      <c r="C24" s="328"/>
      <c r="D24" s="328"/>
      <c r="E24" s="328"/>
      <c r="F24" s="328"/>
      <c r="G24" s="333"/>
      <c r="H24" s="328"/>
    </row>
    <row r="25" spans="3:8">
      <c r="C25" s="328"/>
      <c r="D25" s="328"/>
      <c r="E25" s="328"/>
      <c r="F25" s="328"/>
      <c r="G25" s="333"/>
      <c r="H25" s="328"/>
    </row>
    <row r="26" spans="3:8">
      <c r="C26" s="328"/>
      <c r="D26" s="328"/>
      <c r="E26" s="328"/>
      <c r="F26" s="328"/>
      <c r="G26" s="333"/>
      <c r="H26" s="328"/>
    </row>
    <row r="27" spans="3:8">
      <c r="C27" s="328"/>
      <c r="D27" s="328"/>
      <c r="E27" s="328"/>
      <c r="F27" s="328"/>
      <c r="G27" s="333"/>
      <c r="H27" s="328"/>
    </row>
    <row r="28" spans="3:8">
      <c r="C28" s="328"/>
      <c r="D28" s="328"/>
      <c r="E28" s="328"/>
      <c r="F28" s="328"/>
      <c r="G28" s="333"/>
      <c r="H28" s="328"/>
    </row>
    <row r="29" spans="3:8">
      <c r="C29" s="328"/>
      <c r="D29" s="328"/>
      <c r="E29" s="328"/>
      <c r="F29" s="328"/>
      <c r="G29" s="333"/>
      <c r="H29" s="328"/>
    </row>
    <row r="30" spans="3:8">
      <c r="C30" s="328"/>
      <c r="D30" s="328"/>
      <c r="E30" s="328"/>
      <c r="F30" s="328"/>
      <c r="G30" s="333"/>
      <c r="H30" s="328"/>
    </row>
    <row r="31" spans="3:8">
      <c r="C31" s="328"/>
      <c r="D31" s="328"/>
      <c r="E31" s="328"/>
      <c r="F31" s="328"/>
      <c r="G31" s="333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1185</v>
      </c>
      <c r="D5" s="368"/>
      <c r="E5" s="368"/>
      <c r="F5" s="368"/>
      <c r="G5" s="368"/>
      <c r="H5" s="368"/>
      <c r="I5" s="368"/>
      <c r="J5" s="369"/>
      <c r="K5" s="370" t="s">
        <v>1186</v>
      </c>
      <c r="L5" s="371"/>
      <c r="M5" s="371"/>
      <c r="N5" s="371"/>
      <c r="O5" s="372" t="s">
        <v>1187</v>
      </c>
      <c r="P5" s="373"/>
      <c r="Q5" s="374"/>
    </row>
    <row r="6" spans="1:17" s="94" customFormat="1" ht="15.75" customHeight="1">
      <c r="A6" s="88" t="s">
        <v>1188</v>
      </c>
      <c r="B6" s="95" t="s">
        <v>1189</v>
      </c>
      <c r="C6" s="96" t="s">
        <v>869</v>
      </c>
      <c r="D6" s="97" t="s">
        <v>870</v>
      </c>
      <c r="E6" s="96" t="s">
        <v>1190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1191</v>
      </c>
      <c r="M6" s="140" t="s">
        <v>335</v>
      </c>
      <c r="N6" s="141" t="s">
        <v>864</v>
      </c>
      <c r="O6" s="247" t="s">
        <v>907</v>
      </c>
      <c r="P6" s="158"/>
      <c r="Q6" s="194" t="s">
        <v>1192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2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2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2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N59</v>
      </c>
      <c r="F110" s="100" t="str">
        <f>IF(SP_SUL!H108="","*",SP_SUL!H108)</f>
        <v>ZBV-3</v>
      </c>
      <c r="G110" s="100" t="str">
        <f>IF(SP_SUL!M108="","*",SP_SUL!M108)</f>
        <v>ZBV-ZYU</v>
      </c>
      <c r="H110" s="155">
        <f>IF(SP_SUL!K108="","*",SP_SUL!K108)</f>
        <v>256</v>
      </c>
      <c r="I110" s="133" t="str">
        <f>IF(SP_SUL!O108="","*",SP_SUL!O108)</f>
        <v>*</v>
      </c>
      <c r="J110" s="133">
        <f>IF(SP_SUL!P108="","*",SP_SUL!P108)</f>
        <v>4.1666666666666664E-2</v>
      </c>
      <c r="K110" s="142" t="str">
        <f>IF(SP_SUL!AK108="","*",SP_SUL!AK108)</f>
        <v>ZBV-3</v>
      </c>
      <c r="L110" s="142" t="str">
        <f>IF(SP_SUL!AM108="","*",SP_SUL!AM108)</f>
        <v>ZBV-ZYU</v>
      </c>
      <c r="M110" s="142">
        <f>IF(SP_SUL!AP108="","*",SP_SUL!AP108)</f>
        <v>256</v>
      </c>
      <c r="N110" s="142" t="str">
        <f>IF(SP_SUL!AM108="","*",SP_SUL!AM108)</f>
        <v>ZBV-ZYU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69"/>
      <c r="O1" s="269"/>
      <c r="P1" s="171"/>
      <c r="Q1" s="378" t="s">
        <v>917</v>
      </c>
      <c r="R1" s="379"/>
      <c r="U1" s="103"/>
      <c r="V1" s="380" t="s">
        <v>1193</v>
      </c>
      <c r="W1" s="380"/>
      <c r="X1" s="380"/>
      <c r="Y1" s="105"/>
    </row>
    <row r="2" spans="1:25" s="101" customFormat="1" ht="11.25" customHeight="1">
      <c r="A2" s="106" t="s">
        <v>1194</v>
      </c>
      <c r="B2" s="106" t="s">
        <v>1189</v>
      </c>
      <c r="C2" s="106" t="s">
        <v>313</v>
      </c>
      <c r="D2" s="107" t="s">
        <v>869</v>
      </c>
      <c r="E2" s="107" t="s">
        <v>870</v>
      </c>
      <c r="F2" s="107" t="s">
        <v>1188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1195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N59</v>
      </c>
      <c r="H106" s="111" t="str">
        <f>IF(SP_SUL!F108="","*",SP_SUL!F108)</f>
        <v>DESLOCAMENTO</v>
      </c>
      <c r="I106" s="111" t="str">
        <f>IF(SP_SUL!H108="","*",SP_SUL!H108)</f>
        <v>ZBV-3</v>
      </c>
      <c r="J106" s="111" t="str">
        <f>IF(SP_SUL!I108="","*",SP_SUL!I108)</f>
        <v>ZYU-1</v>
      </c>
      <c r="K106" s="111" t="str">
        <f>IF(SP_SUL!M108="","*",SP_SUL!M108)</f>
        <v>ZBV-ZYU</v>
      </c>
      <c r="L106" s="111" t="str">
        <f>IF(SP_SUL!N108="","*",SP_SUL!N108)</f>
        <v>ZQBZBL</v>
      </c>
      <c r="M106" s="112">
        <f>IF(SP_SUL!J108="","*",SP_SUL!J108)</f>
        <v>56</v>
      </c>
      <c r="N106" s="271">
        <f>IF(SP_SUL!K108="","*",SP_SUL!K108)</f>
        <v>256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>
        <f>IF(SP_SUL!P108="","*",SP_SUL!P108)</f>
        <v>4.1666666666666664E-2</v>
      </c>
      <c r="S106" s="111" t="str">
        <f>IF(SP_SUL!Q108="","*",CONCATENATE(SP_SUL!Q108," ",SP_SUL!R108))</f>
        <v>1 BINÁRIO</v>
      </c>
      <c r="T106" s="111" t="str">
        <f>IF(SP_SUL!V108="","*",SP_SUL!V108)</f>
        <v>PCM Via</v>
      </c>
      <c r="U106" s="111" t="str">
        <f>IF(SP_SUL!W108="","*",SP_SUL!W108)</f>
        <v>Deslocamento da locomotiva 9272 de ZBV para ZYU (W59)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1196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1197</v>
      </c>
      <c r="C2" s="96" t="s">
        <v>854</v>
      </c>
      <c r="D2" s="96" t="s">
        <v>856</v>
      </c>
      <c r="E2" s="96" t="s">
        <v>1198</v>
      </c>
      <c r="F2" s="96" t="s">
        <v>1199</v>
      </c>
      <c r="G2" s="96" t="s">
        <v>1200</v>
      </c>
      <c r="H2" s="96" t="s">
        <v>1201</v>
      </c>
      <c r="I2" s="96" t="s">
        <v>1202</v>
      </c>
      <c r="J2" s="96" t="s">
        <v>1203</v>
      </c>
      <c r="K2" s="132" t="s">
        <v>1204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N59</v>
      </c>
      <c r="E106" s="122" t="str">
        <f>IF(SP_SUL!H108="","*",SP_SUL!H108)</f>
        <v>ZBV-3</v>
      </c>
      <c r="F106" s="138" t="str">
        <f>IF(SP_SUL!M108="","*",SP_SUL!M108)</f>
        <v>ZBV-ZYU</v>
      </c>
      <c r="G106" s="122" t="str">
        <f>IF(SP_SUL!I108="","*",SP_SUL!I108)</f>
        <v>ZYU-1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 t="str">
        <f>IF(SP_SUL!AA108="","*",SP_SUL!AA108)</f>
        <v>Cotona</v>
      </c>
      <c r="K106" s="135">
        <f>IF(SP_SUL!AD108="","*",SP_SUL!AD108)</f>
        <v>0.375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2025-12-04T14:58:54Z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