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409" documentId="8_{B6337239-1A00-434D-AAD0-422EA1FEB5AE}" xr6:coauthVersionLast="47" xr6:coauthVersionMax="47" xr10:uidLastSave="{1D12CE90-18BF-4C8F-A039-0B3E0E9D2EA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1" i="16"/>
  <c r="L31" i="16"/>
  <c r="D31" i="16"/>
  <c r="E31" i="16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<sst xmlns="http://schemas.openxmlformats.org/spreadsheetml/2006/main" count="4549" uniqueCount="1409">
  <si>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</si>
  <si>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</si>
  <si>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</si>
  <si>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</si>
  <si>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</si>
  <si>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</si>
  <si>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</si>
  <si>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</si>
  <si>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</si>
  <si>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</si>
  <si>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</si>
  <si>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</si>
  <si>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</si>
  <si>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</si>
  <si>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</si>
  <si>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</si>
  <si>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</si>
  <si>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</si>
  <si>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</si>
  <si>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</si>
  <si>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</si>
  <si>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</si>
  <si>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</si>
  <si>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</si>
  <si>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</si>
  <si>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</si>
  <si>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</si>
  <si>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</si>
  <si>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</si>
  <si>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</si>
  <si>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</si>
  <si>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</si>
  <si>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</si>
  <si>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</si>
  <si>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</si>
  <si>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</si>
  <si>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</si>
  <si>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</si>
  <si>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</si>
  <si>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</si>
  <si>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</si>
  <si>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</si>
  <si>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</si>
  <si>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</si>
  <si>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</si>
  <si>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</si>
  <si>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</si>
  <si>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</si>
  <si>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</si>
  <si>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</si>
  <si>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</si>
  <si>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</si>
  <si>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</si>
  <si>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</si>
  <si>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</si>
  <si>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</si>
  <si>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</si>
  <si>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</si>
  <si>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</si>
  <si>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</si>
  <si>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</si>
  <si>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</si>
  <si>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</si>
  <si>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</si>
  <si>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</si>
  <si>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</si>
  <si>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</si>
  <si>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</si>
  <si>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</si>
  <si>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</si>
  <si>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</si>
  <si>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</si>
  <si>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</si>
  <si>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</si>
  <si>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</si>
  <si>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</si>
  <si>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</si>
  <si>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</si>
  <si>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</si>
  <si>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</si>
  <si>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</si>
  <si>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</si>
  <si>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</si>
  <si>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</si>
  <si>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</si>
  <si>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</si>
  <si>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</si>
  <si>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</si>
  <si>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</si>
  <si>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</si>
  <si>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</si>
  <si>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</si>
  <si>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</si>
  <si>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</si>
  <si>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</si>
  <si>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</si>
  <si>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</si>
  <si>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</si>
  <si>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</si>
  <si>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</si>
  <si>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</si>
  <si>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</si>
  <si>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</si>
  <si>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</si>
  <si>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</si>
  <si>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</si>
  <si>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</si>
  <si>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</si>
  <si>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</si>
  <si>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</si>
  <si>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</si>
  <si>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</si>
  <si>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</si>
  <si>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</si>
  <si>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</si>
  <si>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</si>
  <si>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</si>
  <si>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</si>
  <si>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</si>
  <si>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</si>
  <si>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</si>
  <si>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</si>
  <si>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</si>
  <si>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</si>
  <si>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</si>
  <si>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</si>
  <si>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</si>
  <si>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</si>
  <si>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</si>
  <si>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</si>
  <si>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</si>
  <si>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</si>
  <si>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</si>
  <si>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</si>
  <si>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</si>
  <si>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</si>
  <si>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</si>
  <si>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</si>
  <si>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</si>
  <si>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</si>
  <si>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</si>
  <si>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</si>
  <si>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</si>
  <si>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</si>
  <si>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</si>
  <si>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</si>
  <si>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</si>
  <si>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</si>
  <si>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</si>
  <si>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</si>
  <si>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</si>
  <si>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</si>
  <si>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</si>
  <si>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</si>
  <si>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</si>
  <si>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</si>
  <si>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</si>
  <si>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</si>
  <si>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</si>
  <si>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</si>
  <si>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</si>
  <si>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</si>
  <si>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</si>
  <si>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</si>
  <si>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</si>
  <si>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</si>
  <si>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</si>
  <si>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</si>
  <si>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</si>
  <si>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</si>
  <si>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</si>
  <si>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</si>
  <si>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</si>
  <si>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</si>
  <si>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</si>
  <si>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</si>
  <si>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</si>
  <si>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</si>
  <si>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</si>
  <si>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</si>
  <si>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</si>
  <si>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</si>
  <si>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</si>
  <si>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</si>
  <si>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</si>
  <si>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</si>
  <si>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</si>
  <si>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</si>
  <si>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</si>
  <si>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</si>
  <si>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</si>
  <si>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</si>
  <si>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</si>
  <si>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</si>
  <si>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</si>
  <si>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</si>
  <si>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</si>
  <si>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</si>
  <si>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</si>
  <si>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</si>
  <si>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</si>
  <si>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</si>
  <si>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</si>
  <si>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</si>
  <si>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</si>
  <si>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</si>
  <si>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</si>
  <si>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</si>
  <si>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</si>
  <si>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</si>
  <si>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</si>
  <si>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</si>
  <si>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</si>
  <si>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</si>
  <si>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</si>
  <si>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</si>
  <si>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</si>
  <si>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</si>
  <si>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</si>
  <si>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</si>
  <si>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</si>
  <si>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</si>
  <si>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</si>
  <si>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</si>
  <si>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</si>
  <si>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</si>
  <si>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</si>
  <si>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</si>
  <si>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</si>
  <si>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</si>
  <si>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</si>
  <si>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</si>
  <si>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</si>
  <si>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</si>
  <si>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</si>
  <si>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</si>
  <si>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</si>
  <si>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</si>
  <si>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</si>
  <si>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</si>
  <si>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</si>
  <si>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</si>
  <si>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</si>
  <si>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</si>
  <si>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</si>
  <si>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</si>
  <si>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</si>
  <si>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</si>
  <si>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</si>
  <si>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</si>
  <si>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</si>
  <si>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</si>
  <si>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</si>
  <si>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</si>
  <si>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</si>
  <si>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</si>
  <si>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</si>
  <si>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</si>
  <si>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</si>
  <si>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</si>
  <si>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</si>
  <si>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</si>
  <si>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</si>
  <si>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</si>
  <si>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</si>
  <si>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</si>
  <si>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</si>
  <si>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</si>
  <si>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</si>
  <si>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</si>
  <si>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</si>
  <si>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</si>
  <si>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</si>
  <si>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</si>
  <si>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</si>
  <si>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</si>
  <si>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</si>
  <si>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</si>
  <si>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</si>
  <si>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</si>
  <si>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</si>
  <si>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</si>
  <si>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</si>
  <si>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</si>
  <si>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</si>
  <si>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</si>
  <si>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</si>
  <si>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</si>
  <si>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</si>
  <si>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</si>
  <si>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</si>
  <si>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</si>
  <si>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</si>
  <si>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</si>
  <si>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</si>
  <si>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</si>
  <si>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</si>
  <si>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</si>
  <si>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</si>
  <si>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</si>
  <si>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</si>
  <si>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</si>
  <si>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</si>
  <si>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</si>
  <si>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</si>
  <si>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</si>
  <si>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</si>
  <si>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</si>
  <si>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</si>
  <si>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</si>
  <si>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</si>
  <si>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</si>
  <si>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</si>
  <si>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</si>
  <si>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</si>
  <si>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</si>
  <si>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</si>
  <si>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</si>
  <si>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</si>
  <si>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</si>
  <si>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</si>
  <si>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</si>
  <si>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</si>
  <si>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</si>
  <si>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</si>
  <si>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</si>
  <si>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</si>
  <si>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</si>
  <si>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</si>
  <si>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</si>
  <si>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</si>
  <si>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</si>
  <si>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</si>
  <si>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</si>
  <si>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</si>
  <si>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</si>
  <si>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</si>
  <si>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</si>
  <si>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</si>
  <si>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</si>
  <si>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</si>
  <si>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</si>
  <si>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</si>
  <si>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</si>
  <si>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</si>
  <si>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</si>
  <si>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</si>
  <si>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</si>
  <si>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</si>
  <si>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</si>
  <si>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</si>
  <si>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</si>
  <si>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</si>
  <si>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</si>
  <si>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</si>
  <si>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</si>
  <si>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</si>
  <si>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</si>
  <si>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</si>
  <si>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</si>
  <si>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</si>
  <si>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</si>
  <si>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</si>
  <si>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</si>
  <si>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</si>
  <si>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</si>
  <si>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</si>
  <si>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</si>
  <si>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</si>
  <si>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</si>
  <si>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</si>
  <si>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</si>
  <si>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</si>
  <si>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</si>
  <si>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</si>
  <si>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</si>
  <si>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</si>
  <si>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</si>
  <si>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</si>
  <si>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</si>
  <si>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</si>
  <si>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</si>
  <si>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</si>
  <si>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</si>
  <si>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</si>
  <si>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</si>
  <si>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</si>
  <si>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</si>
  <si>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</si>
  <si>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</si>
  <si>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</si>
  <si>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</si>
  <si>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</si>
  <si>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</si>
  <si>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</si>
  <si>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</si>
  <si>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</si>
  <si>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</si>
  <si>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</si>
  <si>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</si>
  <si>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</si>
  <si>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</si>
  <si>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</si>
  <si>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</si>
  <si>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</si>
  <si>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</si>
  <si>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</si>
  <si>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</si>
  <si>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</si>
  <si>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</si>
  <si>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</si>
  <si>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</si>
  <si>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</si>
  <si>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</si>
  <si>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</si>
  <si>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</si>
  <si>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</si>
  <si>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</si>
  <si>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</si>
  <si>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</si>
  <si>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</si>
  <si>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</si>
  <si>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</si>
  <si>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</si>
  <si>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</si>
  <si>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</si>
  <si>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</si>
  <si>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</si>
  <si>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</si>
  <si>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</si>
  <si>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</si>
  <si>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</si>
  <si>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</si>
  <si>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</si>
  <si>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</si>
  <si>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</si>
  <si>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</si>
  <si>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</si>
  <si>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</si>
  <si>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</si>
  <si>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</si>
  <si>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</si>
  <si>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</si>
  <si>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</si>
  <si>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</si>
  <si>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</si>
  <si>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</si>
  <si>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</si>
  <si>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</si>
  <si>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</si>
  <si>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</si>
  <si>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</si>
  <si>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</si>
  <si>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</si>
  <si>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</si>
  <si>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</si>
  <si>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</si>
  <si>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</si>
  <si>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</si>
  <si>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</si>
  <si>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</si>
  <si>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</si>
  <si>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</si>
  <si>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</si>
  <si>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</si>
  <si>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</si>
  <si>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</si>
  <si>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</si>
  <si>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</si>
  <si>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</si>
  <si>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</si>
  <si>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</si>
  <si>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</si>
  <si>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</si>
  <si>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</si>
  <si>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</si>
  <si>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</si>
  <si>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</si>
  <si>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</si>
  <si>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</si>
  <si>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</si>
  <si>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</si>
  <si>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</si>
  <si>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</si>
  <si>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</si>
  <si>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</si>
  <si>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</si>
  <si>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</si>
  <si>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</si>
  <si>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</si>
  <si>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</si>
  <si>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</si>
  <si>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</si>
  <si>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</si>
  <si>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</si>
  <si>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</si>
  <si>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</si>
  <si>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</si>
  <si>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</si>
  <si>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</si>
  <si>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</si>
  <si>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</si>
  <si>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</si>
  <si>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</si>
  <si>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</si>
  <si>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</si>
  <si>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</si>
  <si>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</si>
  <si>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</si>
  <si>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</si>
  <si>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</si>
  <si>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</si>
  <si>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</si>
  <si>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</si>
  <si>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</si>
  <si>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</si>
  <si>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</si>
  <si>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</si>
  <si>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</si>
  <si>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</si>
  <si>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</si>
  <si>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</si>
  <si>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</si>
  <si>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</si>
  <si>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</si>
  <si>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</si>
  <si>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</si>
  <si>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</si>
  <si>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</si>
  <si>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</si>
  <si>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</si>
  <si>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</si>
  <si>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</si>
  <si>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</si>
  <si>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</si>
  <si>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</si>
  <si>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</si>
  <si>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</si>
  <si>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</si>
  <si>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</si>
  <si>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</si>
  <si>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</si>
  <si>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</si>
  <si>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</si>
  <si>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</si>
  <si>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</si>
  <si>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</si>
  <si>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</si>
  <si>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</si>
  <si>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</si>
  <si>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</si>
  <si>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</si>
  <si>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</si>
  <si>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</si>
  <si>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</si>
  <si>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</si>
  <si>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</si>
  <si>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</si>
  <si>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</si>
  <si>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</si>
  <si>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</si>
  <si>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</si>
  <si>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</si>
  <si>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</si>
  <si>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</si>
  <si>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</si>
  <si>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</si>
  <si>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</si>
  <si>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</si>
  <si>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</si>
  <si>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</si>
  <si>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</si>
  <si>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</si>
  <si>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</si>
  <si>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</si>
  <si>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</si>
  <si>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</si>
  <si>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</si>
  <si>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</si>
  <si>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</si>
  <si>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</si>
  <si>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</si>
  <si>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</si>
  <si>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</si>
  <si>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</si>
  <si>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</si>
  <si>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</si>
  <si>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</si>
  <si>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</si>
  <si>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</si>
  <si>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</si>
  <si>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</si>
  <si>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</si>
  <si>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</si>
  <si>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</si>
  <si>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</si>
  <si>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</si>
  <si>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</si>
  <si>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</si>
  <si>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</si>
  <si>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</si>
  <si>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</si>
  <si>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</si>
  <si>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</si>
  <si>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</si>
  <si>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</si>
  <si>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</si>
  <si>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</si>
  <si>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</si>
  <si>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</si>
  <si>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</si>
  <si>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</si>
  <si>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</si>
  <si>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</si>
  <si>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</si>
  <si>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</si>
  <si>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</si>
  <si>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</si>
  <si>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</si>
  <si>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</si>
  <si>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</si>
  <si>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</si>
  <si>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</si>
  <si>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</si>
  <si>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</si>
  <si>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</si>
  <si>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</si>
  <si>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</si>
  <si>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</si>
  <si>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</si>
  <si>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</si>
  <si>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</si>
  <si>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</si>
  <si>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</si>
  <si>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</si>
  <si>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</si>
  <si>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</si>
  <si>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</si>
  <si>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</si>
  <si>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</si>
  <si>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</si>
  <si>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</si>
  <si>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</si>
  <si>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</si>
  <si>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</si>
  <si>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</si>
  <si>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</si>
  <si>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</si>
  <si>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</si>
  <si>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</si>
  <si>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</si>
  <si>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</si>
  <si>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</si>
  <si>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</si>
  <si>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</si>
  <si>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</si>
  <si>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</si>
  <si>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</si>
  <si>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</si>
  <si>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</si>
  <si>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</si>
  <si>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</si>
  <si>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</si>
  <si>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</si>
  <si>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</si>
  <si>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</si>
  <si>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</si>
  <si>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</si>
  <si>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</si>
  <si>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</si>
  <si>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</si>
  <si>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</si>
  <si>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</si>
  <si>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</si>
  <si>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</si>
  <si>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</si>
  <si>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</si>
  <si>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</si>
  <si>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</si>
  <si>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</si>
  <si>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</si>
  <si>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</si>
  <si>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</si>
  <si>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</si>
  <si>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</si>
  <si>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</si>
  <si>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</si>
  <si>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</si>
  <si>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</si>
  <si>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</si>
  <si>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</si>
  <si>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</si>
  <si>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</si>
  <si>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</si>
  <si>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</si>
  <si>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</si>
  <si>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</si>
  <si>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</si>
  <si>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</si>
  <si>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</si>
  <si>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</si>
  <si>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</si>
  <si>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</si>
  <si>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</si>
  <si>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</si>
  <si>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</si>
  <si>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</si>
  <si>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</si>
  <si>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</si>
  <si>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</si>
  <si>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</si>
  <si>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</si>
  <si>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</si>
  <si>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</si>
  <si>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</si>
  <si>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</si>
  <si>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</si>
  <si>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</si>
  <si>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</si>
  <si>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</si>
  <si>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</si>
  <si>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</si>
  <si>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</si>
  <si>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</si>
  <si>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</si>
  <si>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</si>
  <si>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</si>
  <si>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</si>
  <si>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</si>
  <si>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</si>
  <si>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</si>
  <si>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</si>
  <si>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</si>
  <si>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</si>
  <si>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</si>
  <si>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</si>
  <si>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</si>
  <si>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</si>
  <si>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</si>
  <si>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</si>
  <si>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</si>
  <si>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</si>
  <si>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</si>
  <si>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</si>
  <si>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</si>
  <si>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</si>
  <si>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</si>
  <si>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</si>
  <si>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</si>
  <si>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</si>
  <si>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</si>
  <si>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</si>
  <si>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</si>
  <si>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</si>
  <si>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</si>
  <si>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</si>
  <si>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</si>
  <si>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</si>
  <si>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</si>
  <si>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</si>
  <si>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</si>
  <si>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</si>
  <si>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</si>
  <si>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</si>
  <si>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</si>
  <si>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</si>
  <si>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</si>
  <si>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</si>
  <si>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</si>
  <si>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</si>
  <si>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</si>
  <si>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</si>
  <si>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</si>
  <si>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</si>
  <si>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</si>
  <si>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</si>
  <si>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</si>
  <si>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</si>
  <si>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</si>
  <si>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</si>
  <si>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</si>
  <si>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</si>
  <si>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</si>
  <si>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</si>
  <si>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</si>
  <si>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</si>
  <si>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</si>
  <si>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</si>
  <si>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</si>
  <si>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</si>
  <si>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</si>
  <si>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</si>
  <si>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</si>
  <si>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</si>
  <si>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</si>
  <si>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</si>
  <si>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</si>
  <si>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</si>
  <si>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</si>
  <si>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</si>
  <si>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</si>
  <si>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</si>
  <si>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</si>
  <si>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</si>
  <si>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</si>
  <si>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</si>
  <si>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</si>
  <si>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</si>
  <si>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</si>
  <si>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</si>
  <si>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</si>
  <si>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</si>
  <si>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</si>
  <si>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</si>
  <si>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</si>
  <si>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</si>
  <si>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</si>
  <si>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</si>
  <si>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</si>
  <si>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</si>
  <si>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</si>
  <si>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</si>
  <si>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</si>
  <si>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</si>
  <si>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</si>
  <si>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</si>
  <si>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</si>
  <si>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</si>
  <si>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</si>
  <si>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</si>
  <si>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</si>
  <si>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</si>
  <si>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</si>
  <si>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</si>
  <si>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</si>
  <si>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</si>
  <si>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</si>
  <si>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</si>
  <si>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</si>
  <si>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</si>
  <si>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</si>
  <si>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</si>
  <si>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</si>
  <si>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</si>
  <si>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</si>
  <si>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</si>
  <si>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</si>
  <si>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</si>
  <si>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</si>
  <si>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</si>
  <si>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</si>
  <si>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</si>
  <si>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</si>
  <si>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</si>
  <si>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</si>
  <si>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</si>
  <si>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</si>
  <si>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</si>
  <si>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</si>
  <si>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</si>
  <si>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</si>
  <si>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</si>
  <si>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</si>
  <si>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</si>
  <si>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</si>
  <si>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</si>
  <si>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</si>
  <si>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</si>
  <si>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</si>
  <si>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</si>
  <si>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</si>
  <si>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</si>
  <si>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</si>
  <si>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</si>
  <si>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</si>
  <si>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</si>
  <si>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</si>
  <si>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</si>
  <si>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</si>
  <si>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</si>
  <si>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</si>
  <si>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</si>
  <si>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</si>
  <si>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</si>
  <si>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</si>
  <si>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</si>
  <si>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</si>
  <si>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</si>
  <si>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</si>
  <si>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</si>
  <si>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</si>
  <si>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</si>
  <si>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</si>
  <si>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</si>
  <si>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</si>
  <si>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</si>
  <si>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</si>
  <si>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</si>
  <si>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</si>
  <si>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</si>
  <si>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</si>
  <si>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</si>
  <si>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</si>
  <si>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</si>
  <si>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</si>
  <si>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</si>
  <si>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</si>
  <si>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</si>
  <si>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</si>
  <si>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</si>
  <si>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</si>
  <si>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</si>
  <si>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</si>
  <si>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</si>
  <si>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</si>
  <si>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</si>
  <si>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</si>
  <si>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</si>
  <si>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</si>
  <si>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</si>
  <si>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</si>
  <si>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</si>
  <si>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</si>
  <si>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</si>
  <si>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</si>
  <si>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</si>
  <si>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</si>
  <si>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</si>
  <si>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</si>
  <si>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</si>
  <si>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</si>
  <si>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</si>
  <si>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</si>
  <si>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</si>
  <si>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</si>
  <si>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</si>
  <si>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</si>
  <si>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</si>
  <si>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</si>
  <si>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</si>
  <si>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</si>
  <si>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</si>
  <si>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</si>
  <si>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</si>
  <si>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</si>
  <si>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</si>
  <si>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</si>
  <si>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</si>
  <si>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</si>
  <si>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</si>
  <si>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</si>
  <si>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</si>
  <si>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</si>
  <si>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</si>
  <si>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</si>
  <si>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</si>
  <si>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</si>
  <si>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</si>
  <si>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</si>
  <si>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</si>
  <si>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</si>
  <si>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</si>
  <si>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</si>
  <si>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</si>
  <si>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</si>
  <si>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</si>
  <si>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</si>
  <si>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</si>
  <si>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</si>
  <si>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</si>
  <si>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</si>
  <si>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</si>
  <si>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</si>
  <si>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</si>
  <si>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</si>
  <si>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</si>
  <si>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</si>
  <si>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</si>
  <si>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</si>
  <si>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</si>
  <si>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</si>
  <si>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</si>
  <si>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</si>
  <si>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</si>
  <si>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</si>
  <si>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</si>
  <si>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</si>
  <si>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</si>
  <si>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</si>
  <si>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</si>
  <si>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</si>
  <si>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</si>
  <si>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</si>
  <si>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</si>
  <si>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</si>
  <si>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</si>
  <si>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</si>
  <si>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</si>
  <si>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</si>
  <si>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</si>
  <si>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</si>
  <si>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</si>
  <si>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</si>
  <si>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</si>
  <si>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</si>
  <si>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</si>
  <si>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</si>
  <si>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</si>
  <si>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</si>
  <si>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</si>
  <si>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</si>
  <si>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</si>
  <si>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</si>
  <si>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</si>
  <si>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</si>
  <si>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</si>
  <si>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</si>
  <si>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</si>
  <si>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</si>
  <si>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</si>
  <si>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</si>
  <si>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</si>
  <si>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</si>
  <si>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</si>
  <si>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</si>
  <si>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</si>
  <si>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</si>
  <si>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</si>
  <si>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</si>
  <si>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</si>
  <si>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</si>
  <si>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</si>
  <si>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</si>
  <si>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</si>
  <si>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</si>
  <si>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</si>
  <si>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</si>
  <si>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</si>
  <si>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</si>
  <si>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</si>
  <si>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</si>
  <si>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</si>
  <si>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</si>
  <si>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</si>
  <si>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</si>
  <si>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</si>
  <si>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</si>
  <si>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</si>
  <si>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</si>
  <si>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</si>
  <si>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</si>
  <si>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</si>
  <si>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</si>
  <si>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</si>
  <si>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</si>
  <si>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</si>
  <si>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</si>
  <si>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</si>
  <si>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</si>
  <si>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</si>
  <si>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</si>
  <si>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</si>
  <si>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</si>
  <si>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</si>
  <si>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</si>
  <si>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</si>
  <si>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</si>
  <si>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</si>
  <si>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</si>
  <si>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</si>
  <si>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</si>
  <si>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</si>
  <si>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</si>
  <si>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</si>
  <si>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</si>
  <si>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</si>
  <si>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</si>
  <si>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</si>
  <si>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</si>
  <si>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</si>
  <si>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</si>
  <si>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</si>
  <si>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</si>
  <si>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</si>
  <si>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</si>
  <si>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</si>
  <si>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</si>
  <si>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</si>
  <si>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</si>
  <si>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</si>
  <si>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</si>
  <si>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</si>
  <si>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</si>
  <si>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</si>
  <si>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</si>
  <si>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</si>
  <si>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</si>
  <si>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</si>
  <si>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</si>
  <si>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</si>
  <si>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</si>
  <si>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</si>
  <si>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</si>
  <si>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</si>
  <si>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</si>
  <si>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</si>
  <si>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</si>
  <si>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</si>
  <si>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</si>
  <si>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</si>
  <si>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</si>
  <si>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</si>
  <si>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</si>
  <si>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</si>
  <si>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</si>
  <si>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</si>
  <si>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</si>
  <si>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</si>
  <si>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</si>
  <si>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</si>
  <si>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</si>
  <si>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</si>
  <si>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</si>
  <si>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</si>
  <si>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</si>
  <si>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</si>
  <si>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</si>
  <si>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</si>
  <si>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</si>
  <si>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</si>
  <si>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</si>
  <si>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</si>
  <si>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</si>
  <si>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</si>
  <si>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</si>
  <si>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</si>
  <si>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</si>
  <si>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</si>
  <si>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</si>
  <si>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</si>
  <si>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</si>
  <si>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</si>
  <si>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</si>
  <si>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</si>
  <si>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</si>
  <si>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</si>
  <si>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</si>
  <si>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</si>
  <si>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</si>
  <si>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</si>
  <si>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</si>
  <si>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</si>
  <si>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</si>
  <si>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</si>
  <si>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</si>
  <si>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</si>
  <si>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</si>
  <si>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</si>
  <si>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</si>
  <si>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</si>
  <si>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</si>
  <si>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</si>
  <si>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</si>
  <si>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</si>
  <si>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</si>
  <si>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</si>
  <si>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</si>
  <si>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</si>
  <si>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</si>
  <si>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</si>
  <si>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</si>
  <si>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</si>
  <si>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</si>
  <si>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</si>
  <si>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</si>
  <si>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</si>
  <si>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</si>
  <si>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</si>
  <si>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</si>
  <si>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</si>
  <si>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</si>
  <si>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</si>
  <si>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</si>
  <si>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</si>
  <si>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</si>
  <si>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</si>
  <si>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</si>
  <si>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</si>
  <si>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</si>
  <si>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</si>
  <si>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</si>
  <si>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</si>
  <si>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</si>
  <si>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</si>
  <si>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</si>
  <si>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</si>
  <si>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</si>
  <si>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</si>
  <si>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</si>
  <si>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</si>
  <si>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</si>
  <si>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</si>
  <si>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</si>
  <si>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</si>
  <si>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</si>
  <si>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</si>
  <si>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</si>
  <si>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</si>
  <si>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</si>
  <si>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</si>
  <si>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</si>
  <si>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</si>
  <si>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</si>
  <si>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</si>
  <si>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</si>
  <si>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</si>
  <si>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</si>
  <si>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</si>
  <si>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</si>
  <si>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</si>
  <si>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</si>
  <si>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</si>
  <si>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</si>
  <si>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</si>
  <si>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</si>
  <si>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</si>
  <si>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</si>
  <si>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</si>
  <si>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</si>
  <si>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</si>
  <si>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</si>
  <si>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</si>
  <si>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</si>
  <si>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</si>
  <si>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</si>
  <si>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</si>
  <si>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</si>
  <si>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</si>
  <si>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</si>
  <si>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</si>
  <si>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</si>
  <si>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</si>
  <si>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</si>
  <si>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</si>
  <si>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</si>
  <si>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</si>
  <si>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</si>
  <si>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</si>
  <si>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</si>
  <si>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</si>
  <si>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</si>
  <si>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</si>
  <si>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</si>
  <si>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</si>
  <si>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</si>
  <si>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</si>
  <si>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</si>
  <si>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</si>
  <si>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</si>
  <si>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</si>
  <si>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</si>
  <si>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</si>
  <si>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</si>
  <si>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</si>
  <si>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</si>
  <si>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</si>
  <si>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</si>
  <si>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</si>
  <si>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</si>
  <si>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</si>
  <si>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</si>
  <si>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</si>
  <si>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</si>
  <si>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</si>
  <si>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</si>
  <si>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</si>
  <si>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</si>
  <si>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</si>
  <si>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</si>
  <si>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</si>
  <si>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</si>
  <si>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</si>
  <si>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</si>
  <si>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</si>
  <si>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</si>
  <si>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</si>
  <si>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</si>
  <si>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</si>
  <si>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</si>
  <si>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</si>
  <si>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</si>
  <si>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</si>
  <si>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</si>
  <si>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</si>
  <si>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</si>
  <si>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</si>
  <si>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</si>
  <si>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</si>
  <si>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</si>
  <si>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</si>
  <si>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</si>
  <si>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</si>
  <si>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</si>
  <si>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</si>
  <si>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</si>
  <si>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</si>
  <si>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</si>
  <si>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</si>
  <si>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</si>
  <si>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</si>
  <si>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</si>
  <si>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</si>
  <si>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</si>
  <si>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</si>
  <si>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</si>
  <si>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</si>
  <si>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</si>
  <si>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</si>
  <si>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</si>
  <si>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</si>
  <si>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</si>
  <si>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</si>
  <si>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</si>
  <si>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</si>
  <si>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</si>
  <si>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</si>
  <si>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</si>
  <si>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</si>
  <si>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</si>
  <si>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</si>
  <si>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</si>
  <si>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</si>
  <si>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</si>
  <si>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</si>
  <si>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</si>
  <si>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</si>
  <si>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</si>
  <si>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</si>
  <si>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</si>
  <si>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</si>
  <si>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</si>
  <si>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</si>
  <si>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</si>
  <si>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</si>
  <si>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</si>
  <si>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</si>
  <si>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Previsão de MC1 as 10h</t>
  </si>
  <si>
    <t>Aguardando melhorar o clima no local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</si>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</sst>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G1" activePane="topRight" state="frozen"/>
      <selection pane="topRight" activeCell="BJ36" sqref="BJ3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 t="s">
        <v>1346</v>
      </c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BRUNO (TF-525)46057</v>
      </c>
      <c r="B34" s="133">
        <v>46057</v>
      </c>
      <c r="C34" s="7">
        <f>IF(BS_CONTROLE[[#This Row],[DATA]]="","",WEEKNUM(BS_CONTROLE[[#This Row],[DATA]]))</f>
        <v>6</v>
      </c>
      <c r="D34" s="45" t="s">
        <v>907</v>
      </c>
      <c r="E34" s="185">
        <v>27</v>
      </c>
      <c r="F34" s="134" t="s">
        <v>822</v>
      </c>
      <c r="G34" s="8" t="str">
        <f>IF(D34="","*",VLOOKUP(F34,BS_ATIVIDADE[#All],3,FALSE))</f>
        <v>SOLDA</v>
      </c>
      <c r="H34" s="135" t="s">
        <v>225</v>
      </c>
      <c r="I34" s="135" t="s">
        <v>640</v>
      </c>
      <c r="J34" s="151">
        <v>98</v>
      </c>
      <c r="K34" s="151">
        <v>548.14499999999998</v>
      </c>
      <c r="L34" s="71" t="s">
        <v>640</v>
      </c>
      <c r="M34" s="149" t="s">
        <v>221</v>
      </c>
      <c r="N34" s="149" t="s">
        <v>225</v>
      </c>
      <c r="O34" s="135">
        <v>0.375</v>
      </c>
      <c r="P34" s="135">
        <v>0.125</v>
      </c>
      <c r="Q34" s="71">
        <v>2</v>
      </c>
      <c r="R34" s="9" t="s">
        <v>643</v>
      </c>
      <c r="S34" s="180" t="s">
        <v>8</v>
      </c>
      <c r="T34" s="180" t="s">
        <v>216</v>
      </c>
      <c r="U34" s="199" t="s">
        <v>215</v>
      </c>
      <c r="V34" s="143" t="s">
        <v>1313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539TRM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TBE-TRM</v>
      </c>
      <c r="AN34" s="175" t="str">
        <f>IF(BS_CONTROLE[[#This Row],[SB]]=0, "-", BS_CONTROLE[[#This Row],[SB]])</f>
        <v>539TRM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548.14499999999998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IF(D34="","*",IFERROR(IF(ISODD(COUNT(AS34:AX36)),"ERRO",SUM((AT34-AS34),(AV34-AU34),(AX34-AW34))),"ERRO"))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BASE_MAPA!$B$2:$B$420, BASE_MAPA!$G$2:$G$420), "ERRO")</f>
        <v>ALTO ARAGUAIA - RONDONOPOLIS</v>
      </c>
      <c r="BF34" s="178" t="str">
        <f>IF(BS_CONTROLE[[#This Row],[Responsavel pelo boletim]]=0, "-", BS_CONTROLE[[#This Row],[Responsavel pelo boletim]])</f>
        <v>Bruno</v>
      </c>
      <c r="BG34" s="13"/>
      <c r="BH34" s="14"/>
      <c r="BI34" s="14"/>
      <c r="BJ34" s="14" t="s">
        <v>1347</v>
      </c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1348</v>
      </c>
      <c r="N36" s="149" t="s">
        <v>1349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1350</v>
      </c>
      <c r="W41" s="135" t="s">
        <v>1327</v>
      </c>
      <c r="X41" s="152" t="s">
        <v>1004</v>
      </c>
      <c r="Y41" s="129" t="s">
        <v>1007</v>
      </c>
      <c r="Z41" s="129"/>
      <c r="AA41" s="71" t="s">
        <v>1351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>
        <v>0.32569444444444445</v>
      </c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1352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1353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1354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1355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1356</v>
      </c>
      <c r="E3" s="186" t="s">
        <v>1357</v>
      </c>
      <c r="F3" s="186" t="s">
        <v>1358</v>
      </c>
      <c r="G3" s="186" t="s">
        <v>1359</v>
      </c>
      <c r="H3" s="186" t="s">
        <v>1360</v>
      </c>
    </row>
    <row r="4" spans="3:8">
      <c r="C4" s="187" t="s">
        <v>869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1361</v>
      </c>
      <c r="G6" s="187"/>
      <c r="H6" s="187"/>
    </row>
    <row r="7" spans="3:8">
      <c r="C7" s="187" t="s">
        <v>878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878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878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1362</v>
      </c>
      <c r="D12" s="187">
        <v>9049</v>
      </c>
      <c r="E12" s="188">
        <v>46044</v>
      </c>
      <c r="F12" s="190" t="s">
        <v>1363</v>
      </c>
      <c r="G12" s="187" t="s">
        <v>1364</v>
      </c>
      <c r="H12" s="187"/>
    </row>
    <row r="13" spans="3:8">
      <c r="C13" s="187" t="s">
        <v>1362</v>
      </c>
      <c r="D13" s="187">
        <v>9044</v>
      </c>
      <c r="E13" s="188">
        <v>46044</v>
      </c>
      <c r="F13" s="190" t="s">
        <v>1365</v>
      </c>
      <c r="G13" s="187" t="s">
        <v>1366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787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787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E1" workbookViewId="0">
      <selection activeCell="J914" sqref="J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1367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1368</v>
      </c>
      <c r="B2" s="91" t="s">
        <v>1369</v>
      </c>
      <c r="C2" s="91" t="s">
        <v>636</v>
      </c>
      <c r="D2" s="92" t="s">
        <v>1210</v>
      </c>
      <c r="E2" s="92" t="s">
        <v>4</v>
      </c>
      <c r="F2" s="92" t="s">
        <v>1370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1371</v>
      </c>
      <c r="T2" s="94" t="s">
        <v>1213</v>
      </c>
      <c r="U2" s="90">
        <f ca="1">TODAY()-1</f>
        <v>46056</v>
      </c>
      <c r="V2" s="90">
        <f ca="1">U2-1</f>
        <v>46055</v>
      </c>
      <c r="W2" s="90">
        <f ca="1">V2-1</f>
        <v>46054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0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>
        <f ca="1">_xlfn.XLOOKUP(G5&amp;$U$2,BS_CONTROLE[CHAVE],BS_CONTROLE[Quantidade_11],"-")</f>
        <v>1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0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1</v>
      </c>
      <c r="V8" s="98">
        <f ca="1">_xlfn.XLOOKUP(G8&amp;$V$2,BS_CONTROLE[CHAVE],BS_CONTROLE[Quantidade_11],"-")</f>
        <v>0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2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8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0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1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2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>
        <f ca="1">_xlfn.XLOOKUP(G23&amp;$U$2,BS_CONTROLE[CHAVE],BS_CONTROLE[Quantidade_11],"-")</f>
        <v>13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0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BRUNO (TF-525)</v>
      </c>
      <c r="H31" s="96" t="str">
        <f>IF(FN_MC!F34="","*",FN_MC!F34)</f>
        <v>PDM - SOLDA</v>
      </c>
      <c r="I31" s="96" t="str">
        <f>IF(FN_MC!H34="","*",FN_MC!H34)</f>
        <v>539TRM</v>
      </c>
      <c r="J31" s="96" t="str">
        <f>IF(FN_MC!I34="","*",FN_MC!I34)</f>
        <v>-</v>
      </c>
      <c r="K31" s="96" t="str">
        <f>IF(FN_MC!M34="","*",FN_MC!M34)</f>
        <v>TBE-TRM</v>
      </c>
      <c r="L31" s="196" t="str">
        <f>IF(FN_MC!N34="","*",FN_MC!N34)</f>
        <v>539TRM</v>
      </c>
      <c r="M31" s="97">
        <f>IF(FN_MC!J34="","*",FN_MC!J34)</f>
        <v>98</v>
      </c>
      <c r="N31" s="183">
        <f>IF(FN_MC!K34="","*",FN_MC!K34)</f>
        <v>548.14499999999998</v>
      </c>
      <c r="O31" s="183" t="str">
        <f>IF(FN_MC!L34="","*",FN_MC!L34)</f>
        <v>-</v>
      </c>
      <c r="P31" s="107">
        <f>IF(FN_MC!O34="","*",FN_MC!O34)</f>
        <v>0.375</v>
      </c>
      <c r="Q31" s="107">
        <f>IF(FN_MC!P34="","*",FN_MC!P34)</f>
        <v>0.125</v>
      </c>
      <c r="R31" s="96" t="str">
        <f>IF(FN_MC!Q34="","*",CONCATENATE(FN_MC!Q34," ",FN_MC!R34))</f>
        <v>2 Nº DE SOLDA</v>
      </c>
      <c r="S31" s="96" t="str">
        <f>IF(FN_MC!V34="","*",FN_MC!V34)</f>
        <v>Bruno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2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1372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1373</v>
      </c>
      <c r="C4" s="191" t="s">
        <v>1374</v>
      </c>
      <c r="D4" s="191" t="s">
        <v>1375</v>
      </c>
      <c r="E4" s="191" t="s">
        <v>1376</v>
      </c>
      <c r="F4" s="191" t="s">
        <v>4</v>
      </c>
      <c r="G4" s="191" t="s">
        <v>1377</v>
      </c>
    </row>
    <row r="5" spans="2:7">
      <c r="B5" s="192" t="s">
        <v>1378</v>
      </c>
      <c r="C5" s="192">
        <v>309525</v>
      </c>
      <c r="D5" s="192" t="s">
        <v>1379</v>
      </c>
      <c r="E5" s="192" t="s">
        <v>878</v>
      </c>
      <c r="F5" s="192" t="s">
        <v>1380</v>
      </c>
      <c r="G5" s="193">
        <v>46296</v>
      </c>
    </row>
    <row r="6" spans="2:7">
      <c r="B6" s="192" t="s">
        <v>1381</v>
      </c>
      <c r="C6" s="192">
        <v>257410</v>
      </c>
      <c r="D6" s="192" t="s">
        <v>1382</v>
      </c>
      <c r="E6" s="192" t="s">
        <v>878</v>
      </c>
      <c r="F6" s="192" t="s">
        <v>1380</v>
      </c>
      <c r="G6" s="193"/>
    </row>
    <row r="7" spans="2:7">
      <c r="B7" s="192" t="s">
        <v>1383</v>
      </c>
      <c r="C7" s="192">
        <v>256875</v>
      </c>
      <c r="D7" s="192" t="s">
        <v>1384</v>
      </c>
      <c r="E7" s="192" t="s">
        <v>878</v>
      </c>
      <c r="F7" s="192" t="s">
        <v>1380</v>
      </c>
      <c r="G7" s="193">
        <v>46296</v>
      </c>
    </row>
    <row r="8" spans="2:7">
      <c r="B8" s="192" t="s">
        <v>1385</v>
      </c>
      <c r="C8" s="192">
        <v>257278</v>
      </c>
      <c r="D8" s="192" t="s">
        <v>1386</v>
      </c>
      <c r="E8" s="192" t="s">
        <v>869</v>
      </c>
      <c r="F8" s="192" t="s">
        <v>1387</v>
      </c>
      <c r="G8" s="193">
        <v>46235</v>
      </c>
    </row>
    <row r="9" spans="2:7">
      <c r="B9" s="192" t="s">
        <v>1388</v>
      </c>
      <c r="C9" s="192">
        <v>261794</v>
      </c>
      <c r="D9" s="192" t="s">
        <v>1389</v>
      </c>
      <c r="E9" s="192" t="s">
        <v>869</v>
      </c>
      <c r="F9" s="192" t="s">
        <v>1387</v>
      </c>
      <c r="G9" s="193">
        <v>46082</v>
      </c>
    </row>
    <row r="10" spans="2:7">
      <c r="B10" s="192" t="s">
        <v>1390</v>
      </c>
      <c r="C10" s="192">
        <v>257033</v>
      </c>
      <c r="D10" s="192" t="s">
        <v>1391</v>
      </c>
      <c r="E10" s="192" t="s">
        <v>869</v>
      </c>
      <c r="F10" s="192" t="s">
        <v>118</v>
      </c>
      <c r="G10" s="192" t="s">
        <v>1392</v>
      </c>
    </row>
    <row r="11" spans="2:7">
      <c r="B11" s="192" t="s">
        <v>1393</v>
      </c>
      <c r="C11" s="192">
        <v>396578</v>
      </c>
      <c r="D11" s="192" t="s">
        <v>1394</v>
      </c>
      <c r="E11" s="192" t="s">
        <v>869</v>
      </c>
      <c r="F11" s="192" t="s">
        <v>118</v>
      </c>
      <c r="G11" s="192" t="s">
        <v>1392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1395</v>
      </c>
      <c r="C2" s="83" t="s">
        <v>1195</v>
      </c>
      <c r="D2" s="83" t="s">
        <v>1197</v>
      </c>
      <c r="E2" s="83" t="s">
        <v>1396</v>
      </c>
      <c r="F2" s="83" t="s">
        <v>1397</v>
      </c>
      <c r="G2" s="83" t="s">
        <v>1398</v>
      </c>
      <c r="H2" s="83" t="s">
        <v>1399</v>
      </c>
      <c r="I2" s="83" t="s">
        <v>1400</v>
      </c>
      <c r="J2" s="83" t="s">
        <v>1401</v>
      </c>
      <c r="K2" s="109" t="s">
        <v>1402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BRUNO (TF-525)</v>
      </c>
      <c r="E29" s="101" t="str">
        <f>IF(FN_MC!H34="","*",FN_MC!H34)</f>
        <v>539TRM</v>
      </c>
      <c r="F29" s="114" t="str">
        <f>IF(FN_MC!M34="","*",FN_MC!M34)</f>
        <v>TBE-TRM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1403</v>
      </c>
      <c r="D5" s="265"/>
      <c r="E5" s="265"/>
      <c r="F5" s="265"/>
      <c r="G5" s="265"/>
      <c r="H5" s="265"/>
      <c r="I5" s="265"/>
      <c r="J5" s="266"/>
      <c r="K5" s="267" t="s">
        <v>1404</v>
      </c>
      <c r="L5" s="268"/>
      <c r="M5" s="268"/>
      <c r="N5" s="268"/>
      <c r="O5" s="269" t="s">
        <v>1405</v>
      </c>
      <c r="P5" s="270"/>
      <c r="Q5" s="271"/>
    </row>
    <row r="6" spans="1:17" s="81" customFormat="1" ht="15.75" customHeight="1">
      <c r="A6" s="75" t="s">
        <v>1370</v>
      </c>
      <c r="B6" s="82" t="s">
        <v>1369</v>
      </c>
      <c r="C6" s="83" t="s">
        <v>1210</v>
      </c>
      <c r="D6" s="84" t="s">
        <v>1211</v>
      </c>
      <c r="E6" s="83" t="s">
        <v>1406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1407</v>
      </c>
      <c r="M6" s="116" t="s">
        <v>658</v>
      </c>
      <c r="N6" s="117" t="s">
        <v>1205</v>
      </c>
      <c r="O6" s="165" t="s">
        <v>1248</v>
      </c>
      <c r="P6" s="128"/>
      <c r="Q6" s="139" t="s">
        <v>1408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>
        <f>IF(FN_MC!B34="","*",FN_MC!B34)</f>
        <v>46057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BRUNO (TF-525)</v>
      </c>
      <c r="F33" s="87" t="str">
        <f>IF(FN_MC!H34="","*",FN_MC!H34)</f>
        <v>539TRM</v>
      </c>
      <c r="G33" s="87" t="str">
        <f>IF(FN_MC!M34="","*",FN_MC!M34)</f>
        <v>TBE-TRM</v>
      </c>
      <c r="H33" s="125">
        <f>IF(FN_MC!K34="","*",FN_MC!K34)</f>
        <v>548.14499999999998</v>
      </c>
      <c r="I33" s="110">
        <f>IF(FN_MC!O34="","*",FN_MC!O34)</f>
        <v>0.375</v>
      </c>
      <c r="J33" s="110">
        <f>IF(FN_MC!P34="","*",FN_MC!P34)</f>
        <v>0.125</v>
      </c>
      <c r="K33" s="118" t="str">
        <f>IF(FN_MC!AK34="","*",FN_MC!AK34)</f>
        <v>539TRM</v>
      </c>
      <c r="L33" s="118" t="str">
        <f>IF(FN_MC!AM34="","*",FN_MC!AM34)</f>
        <v>TBE-TRM</v>
      </c>
      <c r="M33" s="118">
        <f>IF(FN_MC!AP34="","*",FN_MC!AP34)</f>
        <v>548.14499999999998</v>
      </c>
      <c r="N33" s="118" t="str">
        <f>IF(FN_MC!AM34="","*",FN_MC!AM34)</f>
        <v>TBE-TRM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2026-02-04T10:56:56Z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