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52" documentId="8_{B6337239-1A00-434D-AAD0-422EA1FEB5AE}" xr6:coauthVersionLast="47" xr6:coauthVersionMax="47" xr10:uidLastSave="{48BBF427-ACF9-4E9B-8299-83E0A25AC1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5" i="1" l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<sst xmlns="http://schemas.openxmlformats.org/spreadsheetml/2006/main" count="8875" uniqueCount="1822">
  <si>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</si>
  <si>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</si>
  <si>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</si>
  <si>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</si>
  <si>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</si>
  <si>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</si>
  <si>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</si>
  <si>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</si>
  <si>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</si>
  <si>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</si>
  <si>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</si>
  <si>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</si>
  <si>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</si>
  <si>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</si>
  <si>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</si>
  <si>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</si>
  <si>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</si>
  <si>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</si>
  <si>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</si>
  <si>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</si>
  <si>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</si>
  <si>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</si>
  <si>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</si>
  <si>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</si>
  <si>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</si>
  <si>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</si>
  <si>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</si>
  <si>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</si>
  <si>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</si>
  <si>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</si>
  <si>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</si>
  <si>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</si>
  <si>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</si>
  <si>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</si>
  <si>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</si>
  <si>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</si>
  <si>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</si>
  <si>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</si>
  <si>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</si>
  <si>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</si>
  <si>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</si>
  <si>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</si>
  <si>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</si>
  <si>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</si>
  <si>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</si>
  <si>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</si>
  <si>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</si>
  <si>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</si>
  <si>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</si>
  <si>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</si>
  <si>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</si>
  <si>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</si>
  <si>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</si>
  <si>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</si>
  <si>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</si>
  <si>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</si>
  <si>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</si>
  <si>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</si>
  <si>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</si>
  <si>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</si>
  <si>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</si>
  <si>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</si>
  <si>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</si>
  <si>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</si>
  <si>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</si>
  <si>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</si>
  <si>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</si>
  <si>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</si>
  <si>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</si>
  <si>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</si>
  <si>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</si>
  <si>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</si>
  <si>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</si>
  <si>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</si>
  <si>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</si>
  <si>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</si>
  <si>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</si>
  <si>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</si>
  <si>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</si>
  <si>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</si>
  <si>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</si>
  <si>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</si>
  <si>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</si>
  <si>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</si>
  <si>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</si>
  <si>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</si>
  <si>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</si>
  <si>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</si>
  <si>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</si>
  <si>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</si>
  <si>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</si>
  <si>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</si>
  <si>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</si>
  <si>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</si>
  <si>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</si>
  <si>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</si>
  <si>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</si>
  <si>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</si>
  <si>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</si>
  <si>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</si>
  <si>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</si>
  <si>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</si>
  <si>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</si>
  <si>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</si>
  <si>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</si>
  <si>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</si>
  <si>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</si>
  <si>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</si>
  <si>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</si>
  <si>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</si>
  <si>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</si>
  <si>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</si>
  <si>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</si>
  <si>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</si>
  <si>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</si>
  <si>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</si>
  <si>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</si>
  <si>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</si>
  <si>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</si>
  <si>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</si>
  <si>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</si>
  <si>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</si>
  <si>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</si>
  <si>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</si>
  <si>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</si>
  <si>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</si>
  <si>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</si>
  <si>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</si>
  <si>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</si>
  <si>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</si>
  <si>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</si>
  <si>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</si>
  <si>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</si>
  <si>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</si>
  <si>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</si>
  <si>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</si>
  <si>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</si>
  <si>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</si>
  <si>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</si>
  <si>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</si>
  <si>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</si>
  <si>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</si>
  <si>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</si>
  <si>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</si>
  <si>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</si>
  <si>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</si>
  <si>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</si>
  <si>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</si>
  <si>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</si>
  <si>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</si>
  <si>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</si>
  <si>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</si>
  <si>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</si>
  <si>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</si>
  <si>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</si>
  <si>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</si>
  <si>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</si>
  <si>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</si>
  <si>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</si>
  <si>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</si>
  <si>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</si>
  <si>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</si>
  <si>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</si>
  <si>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</si>
  <si>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</si>
  <si>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</si>
  <si>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</si>
  <si>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</si>
  <si>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</si>
  <si>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</si>
  <si>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</si>
  <si>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</si>
  <si>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</si>
  <si>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</si>
  <si>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</si>
  <si>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</si>
  <si>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</si>
  <si>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</si>
  <si>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</si>
  <si>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</si>
  <si>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</si>
  <si>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</si>
  <si>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</si>
  <si>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</si>
  <si>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</si>
  <si>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</si>
  <si>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</si>
  <si>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</si>
  <si>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</si>
  <si>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</si>
  <si>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</si>
  <si>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</si>
  <si>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</si>
  <si>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</si>
  <si>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</si>
  <si>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</si>
  <si>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</si>
  <si>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</si>
  <si>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</si>
  <si>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</si>
  <si>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</si>
  <si>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</si>
  <si>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</si>
  <si>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</si>
  <si>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</si>
  <si>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</si>
  <si>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</si>
  <si>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</si>
  <si>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</si>
  <si>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</si>
  <si>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</si>
  <si>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</si>
  <si>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</si>
  <si>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</si>
  <si>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</si>
  <si>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</si>
  <si>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</si>
  <si>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</si>
  <si>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</si>
  <si>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</si>
  <si>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</si>
  <si>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</si>
  <si>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</si>
  <si>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</si>
  <si>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</si>
  <si>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</si>
  <si>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</si>
  <si>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</si>
  <si>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</si>
  <si>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</si>
  <si>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</si>
  <si>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</si>
  <si>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</si>
  <si>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</si>
  <si>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</si>
  <si>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</si>
  <si>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</si>
  <si>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</si>
  <si>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</si>
  <si>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</si>
  <si>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</si>
  <si>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</si>
  <si>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</si>
  <si>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</si>
  <si>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</si>
  <si>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</si>
  <si>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</si>
  <si>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</si>
  <si>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</si>
  <si>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</si>
  <si>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</si>
  <si>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</si>
  <si>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</si>
  <si>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</si>
  <si>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</si>
  <si>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</si>
  <si>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</si>
  <si>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</si>
  <si>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</si>
  <si>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</si>
  <si>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</si>
  <si>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</si>
  <si>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</si>
  <si>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</si>
  <si>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</si>
  <si>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</si>
  <si>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</si>
  <si>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</si>
  <si>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</si>
  <si>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</si>
  <si>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</si>
  <si>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</si>
  <si>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</si>
  <si>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</si>
  <si>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</si>
  <si>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</si>
  <si>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</si>
  <si>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</si>
  <si>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</si>
  <si>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</si>
  <si>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</si>
  <si>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</si>
  <si>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</si>
  <si>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</si>
  <si>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</si>
  <si>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</si>
  <si>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</si>
  <si>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</si>
  <si>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</si>
  <si>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</si>
  <si>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</si>
  <si>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</si>
  <si>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</si>
  <si>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</si>
  <si>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</si>
  <si>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</si>
  <si>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</si>
  <si>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</si>
  <si>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</si>
  <si>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</si>
  <si>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</si>
  <si>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</si>
  <si>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</si>
  <si>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</si>
  <si>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</si>
  <si>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</si>
  <si>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</si>
  <si>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</si>
  <si>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</si>
  <si>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</si>
  <si>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</si>
  <si>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</si>
  <si>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</si>
  <si>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</si>
  <si>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</si>
  <si>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</si>
  <si>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</si>
  <si>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</si>
  <si>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</si>
  <si>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</si>
  <si>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</si>
  <si>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</si>
  <si>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</si>
  <si>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</si>
  <si>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</si>
  <si>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</si>
  <si>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</si>
  <si>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</si>
  <si>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</si>
  <si>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</si>
  <si>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</si>
  <si>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</si>
  <si>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</si>
  <si>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</si>
  <si>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</si>
  <si>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</si>
  <si>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</si>
  <si>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</si>
  <si>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</si>
  <si>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</si>
  <si>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</si>
  <si>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</si>
  <si>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</si>
  <si>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</si>
  <si>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</si>
  <si>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</si>
  <si>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</si>
  <si>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</si>
  <si>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</si>
  <si>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</si>
  <si>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</si>
  <si>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</si>
  <si>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</si>
  <si>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</si>
  <si>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</si>
  <si>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</si>
  <si>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</si>
  <si>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</si>
  <si>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</si>
  <si>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</si>
  <si>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</si>
  <si>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</si>
  <si>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</si>
  <si>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</si>
  <si>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</si>
  <si>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</si>
  <si>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</si>
  <si>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</si>
  <si>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</si>
  <si>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</si>
  <si>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</si>
  <si>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</si>
  <si>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</si>
  <si>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</si>
  <si>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</si>
  <si>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</si>
  <si>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</si>
  <si>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</si>
  <si>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</si>
  <si>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</si>
  <si>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</si>
  <si>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</si>
  <si>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</si>
  <si>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</si>
  <si>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</si>
  <si>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</si>
  <si>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</si>
  <si>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</si>
  <si>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</si>
  <si>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</si>
  <si>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</si>
  <si>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</si>
  <si>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</si>
  <si>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</si>
  <si>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</si>
  <si>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</si>
  <si>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</si>
  <si>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</si>
  <si>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</si>
  <si>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</si>
  <si>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</si>
  <si>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</si>
  <si>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</si>
  <si>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</si>
  <si>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</si>
  <si>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</si>
  <si>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</si>
  <si>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</si>
  <si>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</si>
  <si>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</si>
  <si>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</si>
  <si>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</si>
  <si>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</si>
  <si>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</si>
  <si>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</si>
  <si>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</si>
  <si>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</si>
  <si>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</si>
  <si>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</si>
  <si>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</si>
  <si>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</si>
  <si>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</si>
  <si>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</si>
  <si>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</si>
  <si>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</si>
  <si>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</si>
  <si>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</si>
  <si>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</si>
  <si>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</si>
  <si>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</si>
  <si>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</si>
  <si>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</si>
  <si>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</si>
  <si>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</si>
  <si>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</si>
  <si>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</si>
  <si>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</si>
  <si>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</si>
  <si>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</si>
  <si>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</si>
  <si>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</si>
  <si>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</si>
  <si>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</si>
  <si>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</si>
  <si>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</si>
  <si>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</si>
  <si>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</si>
  <si>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</si>
  <si>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</si>
  <si>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</si>
  <si>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</si>
  <si>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</si>
  <si>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</si>
  <si>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</si>
  <si>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</si>
  <si>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</si>
  <si>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</si>
  <si>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</si>
  <si>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</si>
  <si>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</si>
  <si>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</si>
  <si>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</si>
  <si>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</si>
  <si>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</si>
  <si>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</si>
  <si>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</si>
  <si>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</si>
  <si>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</si>
  <si>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</si>
  <si>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</si>
  <si>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</si>
  <si>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</si>
  <si>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</si>
  <si>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</si>
  <si>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</si>
  <si>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</si>
  <si>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</si>
  <si>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</si>
  <si>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</si>
  <si>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</si>
  <si>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</si>
  <si>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</si>
  <si>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</si>
  <si>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</si>
  <si>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</si>
  <si>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</si>
  <si>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</si>
  <si>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</si>
  <si>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</si>
  <si>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</si>
  <si>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</si>
  <si>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</si>
  <si>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</si>
  <si>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</si>
  <si>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</si>
  <si>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</si>
  <si>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</si>
  <si>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</si>
  <si>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</si>
  <si>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</si>
  <si>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</si>
  <si>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</si>
  <si>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</si>
  <si>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</si>
  <si>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</si>
  <si>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</si>
  <si>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</si>
  <si>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</si>
  <si>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</si>
  <si>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</si>
  <si>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</si>
  <si>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</si>
  <si>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</si>
  <si>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</si>
  <si>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</si>
  <si>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</si>
  <si>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</si>
  <si>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</si>
  <si>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</si>
  <si>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</si>
  <si>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</si>
  <si>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</si>
  <si>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</si>
  <si>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</si>
  <si>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</si>
  <si>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</si>
  <si>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</si>
  <si>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</si>
  <si>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</si>
  <si>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</si>
  <si>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</si>
  <si>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</si>
  <si>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</si>
  <si>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</si>
  <si>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</si>
  <si>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</si>
  <si>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</si>
  <si>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</si>
  <si>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</si>
  <si>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</si>
  <si>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</si>
  <si>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</si>
  <si>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</si>
  <si>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</si>
  <si>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</si>
  <si>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</si>
  <si>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</si>
  <si>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</si>
  <si>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</si>
  <si>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</si>
  <si>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</si>
  <si>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</si>
  <si>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</si>
  <si>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</si>
  <si>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</si>
  <si>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</si>
  <si>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</si>
  <si>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</si>
  <si>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</si>
  <si>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</si>
  <si>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</si>
  <si>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</si>
  <si>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</si>
  <si>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</si>
  <si>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</si>
  <si>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</si>
  <si>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</si>
  <si>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</si>
  <si>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</si>
  <si>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</si>
  <si>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</si>
  <si>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</si>
  <si>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</si>
  <si>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</si>
  <si>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</si>
  <si>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</si>
  <si>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</si>
  <si>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</si>
  <si>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</si>
  <si>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</si>
  <si>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</si>
  <si>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</si>
  <si>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</si>
  <si>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</si>
  <si>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</si>
  <si>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</si>
  <si>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</si>
  <si>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</si>
  <si>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</si>
  <si>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</si>
  <si>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</si>
  <si>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</si>
  <si>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</si>
  <si>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</si>
  <si>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</si>
  <si>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</si>
  <si>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</si>
  <si>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</si>
  <si>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</si>
  <si>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</si>
  <si>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</si>
  <si>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</si>
  <si>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</si>
  <si>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</si>
  <si>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</si>
  <si>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</si>
  <si>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</si>
  <si>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</si>
  <si>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</si>
  <si>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</si>
  <si>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</si>
  <si>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</si>
  <si>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</si>
  <si>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</si>
  <si>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</si>
  <si>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</si>
  <si>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</si>
  <si>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</si>
  <si>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</si>
  <si>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</si>
  <si>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</si>
  <si>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</si>
  <si>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</si>
  <si>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</si>
  <si>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</si>
  <si>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</si>
  <si>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</si>
  <si>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</si>
  <si>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</si>
  <si>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</si>
  <si>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</si>
  <si>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</si>
  <si>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</si>
  <si>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</si>
  <si>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</si>
  <si>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</si>
  <si>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</si>
  <si>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</si>
  <si>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</si>
  <si>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</si>
  <si>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</si>
  <si>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</si>
  <si>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</si>
  <si>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</si>
  <si>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</si>
  <si>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</si>
  <si>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</si>
  <si>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</si>
  <si>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</si>
  <si>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</si>
  <si>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</si>
  <si>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</si>
  <si>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</si>
  <si>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</si>
  <si>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</si>
  <si>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</si>
  <si>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</si>
  <si>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</si>
  <si>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</si>
  <si>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</si>
  <si>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</si>
  <si>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</si>
  <si>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</si>
  <si>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</si>
  <si>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</si>
  <si>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</si>
  <si>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</si>
  <si>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</si>
  <si>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</si>
  <si>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</si>
  <si>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</si>
  <si>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</si>
  <si>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</si>
  <si>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</si>
  <si>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</si>
  <si>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</si>
  <si>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</si>
  <si>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</si>
  <si>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</si>
  <si>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</si>
  <si>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</si>
  <si>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</si>
  <si>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</si>
  <si>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</si>
  <si>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</si>
  <si>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</si>
  <si>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</si>
  <si>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</si>
  <si>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</si>
  <si>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</si>
  <si>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</si>
  <si>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</si>
  <si>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</si>
  <si>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</si>
  <si>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</si>
  <si>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</si>
  <si>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</si>
  <si>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</si>
  <si>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</si>
  <si>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</si>
  <si>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</si>
  <si>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</si>
  <si>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</si>
  <si>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</si>
  <si>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</si>
  <si>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</si>
  <si>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</si>
  <si>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</si>
  <si>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</si>
  <si>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</si>
  <si>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</si>
  <si>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</si>
  <si>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</si>
  <si>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</si>
  <si>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</si>
  <si>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</si>
  <si>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</si>
  <si>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</si>
  <si>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</si>
  <si>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</si>
  <si>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</si>
  <si>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</si>
  <si>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</si>
  <si>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</si>
  <si>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</si>
  <si>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</si>
  <si>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</si>
  <si>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</si>
  <si>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</si>
  <si>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</si>
  <si>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</si>
  <si>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</si>
  <si>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</si>
  <si>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</si>
  <si>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</si>
  <si>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</si>
  <si>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</si>
  <si>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</si>
  <si>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</si>
  <si>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</si>
  <si>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</si>
  <si>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</si>
  <si>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</si>
  <si>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</si>
  <si>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</si>
  <si>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</si>
  <si>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</si>
  <si>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</si>
  <si>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</si>
  <si>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</si>
  <si>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</si>
  <si>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</si>
  <si>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</si>
  <si>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</si>
  <si>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</si>
  <si>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</si>
  <si>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</si>
  <si>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</si>
  <si>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</si>
  <si>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</si>
  <si>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</si>
  <si>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</si>
  <si>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</si>
  <si>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</si>
  <si>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</si>
  <si>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</si>
  <si>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</si>
  <si>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</si>
  <si>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</si>
  <si>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</si>
  <si>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</si>
  <si>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</si>
  <si>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</si>
  <si>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</si>
  <si>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</si>
  <si>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</si>
  <si>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</si>
  <si>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</si>
  <si>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</si>
  <si>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</si>
  <si>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</si>
  <si>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</si>
  <si>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</si>
  <si>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</si>
  <si>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</si>
  <si>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</si>
  <si>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</si>
  <si>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</si>
  <si>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</si>
  <si>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</si>
  <si>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</si>
  <si>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</si>
  <si>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</si>
  <si>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</si>
  <si>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</si>
  <si>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</si>
  <si>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</si>
  <si>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</si>
  <si>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</si>
  <si>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</si>
  <si>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</si>
  <si>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</si>
  <si>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</si>
  <si>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</si>
  <si>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</si>
  <si>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</si>
  <si>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</si>
  <si>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</si>
  <si>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</si>
  <si>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</si>
  <si>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</si>
  <si>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</si>
  <si>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</si>
  <si>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</si>
  <si>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</si>
  <si>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</si>
  <si>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</si>
  <si>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</si>
  <si>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</si>
  <si>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</si>
  <si>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</si>
  <si>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</si>
  <si>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</si>
  <si>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</si>
  <si>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</si>
  <si>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</si>
  <si>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</si>
  <si>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</si>
  <si>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</si>
  <si>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</si>
  <si>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</si>
  <si>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</si>
  <si>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</si>
  <si>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</si>
  <si>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</si>
  <si>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</si>
  <si>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</si>
  <si>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</si>
  <si>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</si>
  <si>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</si>
  <si>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</si>
  <si>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</si>
  <si>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</si>
  <si>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</si>
  <si>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</si>
  <si>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</si>
  <si>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</si>
  <si>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</si>
  <si>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</si>
  <si>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</si>
  <si>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</si>
  <si>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</si>
  <si>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</si>
  <si>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</si>
  <si>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</si>
  <si>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</si>
  <si>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</si>
  <si>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</si>
  <si>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</si>
  <si>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</si>
  <si>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</si>
  <si>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</si>
  <si>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</si>
  <si>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</si>
  <si>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</si>
  <si>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</si>
  <si>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</si>
  <si>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</si>
  <si>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</si>
  <si>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</si>
  <si>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</si>
  <si>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</si>
  <si>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</si>
  <si>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</si>
  <si>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</si>
  <si>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</si>
  <si>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</si>
  <si>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</si>
  <si>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</si>
  <si>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</si>
  <si>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</si>
  <si>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</si>
  <si>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</si>
  <si>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</si>
  <si>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</si>
  <si>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</si>
  <si>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</si>
  <si>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</si>
  <si>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</si>
  <si>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</si>
  <si>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</si>
  <si>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</si>
  <si>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</si>
  <si>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</si>
  <si>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</si>
  <si>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</si>
  <si>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</si>
  <si>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</si>
  <si>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</si>
  <si>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</si>
  <si>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</si>
  <si>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</si>
  <si>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</si>
  <si>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</si>
  <si>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</si>
  <si>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</si>
  <si>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</si>
  <si>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</si>
  <si>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</si>
  <si>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</si>
  <si>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</si>
  <si>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</si>
  <si>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</si>
  <si>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</si>
  <si>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</si>
  <si>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</si>
  <si>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</si>
  <si>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</si>
  <si>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</si>
  <si>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</si>
  <si>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</si>
  <si>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</si>
  <si>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</si>
  <si>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</si>
  <si>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</si>
  <si>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</si>
  <si>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</si>
  <si>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</si>
  <si>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</si>
  <si>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</si>
  <si>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</si>
  <si>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</si>
  <si>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</si>
  <si>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</si>
  <si>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</si>
  <si>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</si>
  <si>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</si>
  <si>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</si>
  <si>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</si>
  <si>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</si>
  <si>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</si>
  <si>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</si>
  <si>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</si>
  <si>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</si>
  <si>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</si>
  <si>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</si>
  <si>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</si>
  <si>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</si>
  <si>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</si>
  <si>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</si>
  <si>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</si>
  <si>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</si>
  <si>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</si>
  <si>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</si>
  <si>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</si>
  <si>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</si>
  <si>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</si>
  <si>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</si>
  <si>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</si>
  <si>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</si>
  <si>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</si>
  <si>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</si>
  <si>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</si>
  <si>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</si>
  <si>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</si>
  <si>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</si>
  <si>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</si>
  <si>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</si>
  <si>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</si>
  <si>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</si>
  <si>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</si>
  <si>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</si>
  <si>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</si>
  <si>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</si>
  <si>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</si>
  <si>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</si>
  <si>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</si>
  <si>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</si>
  <si>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</si>
  <si>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</si>
  <si>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</si>
  <si>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</si>
  <si>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</si>
  <si>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</si>
  <si>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</si>
  <si>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</si>
  <si>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</si>
  <si>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</si>
  <si>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</si>
  <si>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</si>
  <si>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</si>
  <si>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</si>
  <si>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</si>
  <si>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</si>
  <si>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</si>
  <si>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</si>
  <si>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</si>
  <si>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</si>
  <si>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</si>
  <si>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</si>
  <si>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</si>
  <si>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</si>
  <si>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</si>
  <si>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</si>
  <si>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</si>
  <si>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</si>
  <si>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</si>
  <si>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</si>
  <si>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</si>
  <si>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</si>
  <si>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</si>
  <si>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</si>
  <si>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</si>
  <si>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</si>
  <si>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</si>
  <si>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</si>
  <si>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</si>
  <si>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</si>
  <si>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</si>
  <si>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</si>
  <si>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</si>
  <si>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</si>
  <si>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</si>
  <si>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</si>
  <si>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</si>
  <si>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</si>
  <si>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</si>
  <si>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</si>
  <si>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</si>
  <si>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</si>
  <si>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</si>
  <si>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</si>
  <si>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</si>
  <si>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</si>
  <si>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</si>
  <si>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</si>
  <si>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</si>
  <si>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</si>
  <si>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</si>
  <si>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</si>
  <si>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</si>
  <si>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</si>
  <si>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</si>
  <si>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</si>
  <si>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</si>
  <si>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</si>
  <si>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</si>
  <si>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</si>
  <si>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</si>
  <si>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</si>
  <si>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</si>
  <si>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</si>
  <si>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</si>
  <si>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</si>
  <si>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</si>
  <si>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</si>
  <si>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</si>
  <si>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</si>
  <si>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</si>
  <si>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</si>
  <si>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</si>
  <si>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</si>
  <si>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</si>
  <si>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</si>
  <si>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</si>
  <si>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</si>
  <si>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</si>
  <si>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</si>
  <si>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</si>
  <si>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</si>
  <si>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</si>
  <si>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</si>
  <si>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</si>
  <si>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</si>
  <si>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</si>
  <si>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</si>
  <si>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</si>
  <si>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</si>
  <si>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</si>
  <si>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</si>
  <si>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</si>
  <si>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</si>
  <si>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</si>
  <si>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</si>
  <si>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</si>
  <si>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</si>
  <si>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</si>
  <si>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</si>
  <si>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</si>
  <si>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</si>
  <si>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</si>
  <si>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</si>
  <si>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</si>
  <si>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</si>
  <si>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</si>
  <si>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</si>
  <si>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</si>
  <si>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</si>
  <si>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</si>
  <si>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</si>
  <si>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</si>
  <si>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</si>
  <si>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</si>
  <si>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</si>
  <si>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</si>
  <si>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</si>
  <si>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</si>
  <si>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</si>
  <si>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</si>
  <si>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</si>
  <si>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</si>
  <si>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</si>
  <si>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</si>
  <si>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</si>
  <si>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</si>
  <si>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</si>
  <si>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</si>
  <si>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</si>
  <si>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</si>
  <si>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</si>
  <si>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</si>
  <si>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</si>
  <si>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</si>
  <si>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</si>
  <si>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</si>
  <si>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</si>
  <si>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</si>
  <si>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</si>
  <si>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</si>
  <si>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</si>
  <si>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</si>
  <si>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</si>
  <si>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</si>
  <si>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</si>
  <si>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</si>
  <si>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</si>
  <si>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</si>
  <si>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</si>
  <si>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</si>
  <si>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</si>
  <si>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</si>
  <si>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</si>
  <si>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</si>
  <si>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</si>
  <si>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</si>
  <si>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</si>
  <si>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</si>
  <si>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</si>
  <si>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</si>
  <si>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</si>
  <si>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</si>
  <si>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</si>
  <si>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</si>
  <si>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</si>
  <si>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</si>
  <si>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</si>
  <si>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</si>
  <si>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</si>
  <si>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</si>
  <si>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</si>
  <si>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</si>
  <si>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</si>
  <si>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</si>
  <si>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</si>
  <si>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</si>
  <si>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</si>
  <si>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</si>
  <si>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</si>
  <si>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</si>
  <si>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</si>
  <si>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</si>
  <si>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</si>
  <si>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</si>
  <si>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</si>
  <si>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</si>
  <si>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</si>
  <si>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</si>
  <si>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</si>
  <si>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</si>
  <si>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</si>
  <si>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</si>
  <si>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</si>
  <si>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</si>
  <si>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</si>
  <si>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</si>
  <si>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</si>
  <si>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</si>
  <si>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</si>
  <si>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</si>
  <si>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</si>
  <si>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</si>
  <si>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</si>
  <si>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</si>
  <si>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</si>
  <si>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</si>
  <si>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</si>
  <si>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</si>
  <si>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</si>
  <si>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</si>
  <si>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</si>
  <si>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</si>
  <si>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</si>
  <si>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</si>
  <si>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</si>
  <si>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</si>
  <si>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</si>
  <si>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</si>
  <si>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</si>
  <si>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</si>
  <si>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</si>
  <si>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</si>
  <si>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</si>
  <si>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</si>
  <si>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</si>
  <si>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</si>
  <si>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</si>
  <si>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</si>
  <si>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</si>
  <si>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</si>
  <si>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</si>
  <si>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</si>
  <si>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</si>
  <si>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</si>
  <si>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</si>
  <si>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</si>
  <si>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</si>
  <si>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</si>
  <si>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</si>
  <si>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</si>
  <si>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</si>
  <si>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</si>
  <si>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</si>
  <si>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</si>
  <si>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</si>
  <si>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</si>
  <si>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</si>
  <si>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</si>
  <si>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</si>
  <si>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</si>
  <si>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</si>
  <si>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</si>
  <si>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</si>
  <si>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</si>
  <si>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</si>
  <si>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</si>
  <si>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</si>
  <si>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</si>
  <si>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</si>
  <si>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</si>
  <si>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</si>
  <si>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</si>
  <si>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</si>
  <si>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</si>
  <si>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</si>
  <si>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</si>
  <si>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</si>
  <si>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</si>
  <si>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</si>
  <si>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</si>
  <si>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</si>
  <si>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</si>
  <si>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</si>
  <si>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</si>
  <si>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</si>
  <si>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</si>
  <si>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</si>
  <si>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</si>
  <si>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</si>
  <si>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</si>
  <si>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</si>
  <si>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</si>
  <si>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</si>
  <si>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</si>
  <si>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</si>
  <si>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</si>
  <si>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</si>
  <si>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</si>
  <si>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</si>
  <si>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</si>
  <si>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</si>
  <si>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</si>
  <si>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</si>
  <si>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</si>
  <si>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</si>
  <si>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</si>
  <si>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</si>
  <si>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</si>
  <si>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</si>
  <si>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</si>
  <si>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</si>
  <si>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</si>
  <si>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</si>
  <si>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</si>
  <si>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</si>
  <si>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</si>
  <si>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</si>
  <si>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</si>
  <si>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</si>
  <si>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</si>
  <si>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</si>
  <si>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</si>
  <si>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</si>
  <si>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</si>
  <si>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</si>
  <si>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</si>
  <si>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</si>
  <si>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</si>
  <si>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</si>
  <si>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</si>
  <si>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</si>
  <si>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</si>
  <si>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</si>
  <si>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</si>
  <si>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</si>
  <si>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</si>
  <si>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</si>
  <si>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</si>
  <si>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</si>
  <si>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</si>
  <si>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</si>
  <si>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</si>
  <si>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</si>
  <si>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</si>
  <si>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</si>
  <si>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</si>
  <si>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</si>
  <si>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</si>
  <si>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</si>
  <si>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</si>
  <si>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</si>
  <si>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</si>
  <si>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</si>
  <si>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</si>
  <si>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</si>
  <si>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</si>
  <si>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</si>
  <si>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</si>
  <si>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</si>
  <si>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</si>
  <si>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</si>
  <si>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</si>
  <si>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</si>
  <si>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</si>
  <si>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</si>
  <si>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</si>
  <si>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</si>
  <si>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</si>
  <si>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</si>
  <si>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</si>
  <si>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</si>
  <si>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</si>
  <si>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</si>
  <si>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</si>
  <si>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</si>
  <si>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</si>
  <si>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</si>
  <si>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</si>
  <si>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</si>
  <si>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</si>
  <si>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</si>
  <si>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</si>
  <si>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</si>
  <si>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</si>
  <si>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</si>
  <si>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</si>
  <si>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</si>
  <si>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</si>
  <si>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</si>
  <si>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</si>
  <si>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</si>
  <si>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</si>
  <si>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</si>
  <si>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</si>
  <si>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</si>
  <si>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</si>
  <si>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</si>
  <si>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</si>
  <si>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</si>
  <si>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</si>
  <si>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</si>
  <si>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</si>
  <si>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</si>
  <si>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</si>
  <si>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</si>
  <si>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</si>
  <si>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</si>
  <si>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</si>
  <si>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</si>
  <si>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</si>
  <si>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</si>
  <si>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</si>
  <si>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</si>
  <si>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</si>
  <si>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</si>
  <si>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</si>
  <si>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</si>
  <si>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</si>
  <si>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</si>
  <si>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</si>
  <si>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</si>
  <si>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</si>
  <si>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</si>
  <si>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</si>
  <si>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</si>
  <si>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</si>
  <si>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</si>
  <si>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</si>
  <si>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</si>
  <si>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</si>
  <si>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</si>
  <si>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</si>
  <si>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</si>
  <si>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</si>
  <si>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</si>
  <si>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</si>
  <si>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</si>
  <si>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</si>
  <si>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</si>
  <si>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</si>
  <si>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</si>
  <si>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</si>
  <si>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</si>
  <si>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</si>
  <si>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</si>
  <si>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</si>
  <si>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</si>
  <si>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</si>
  <si>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</si>
  <si>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</si>
  <si>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</si>
  <si>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</si>
  <si>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</si>
  <si>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</si>
  <si>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</si>
  <si>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</si>
  <si>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</si>
  <si>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</si>
  <si>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</si>
  <si>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</si>
  <si>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</si>
  <si>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</si>
  <si>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</si>
  <si>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</si>
  <si>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</si>
  <si>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</si>
  <si>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</si>
  <si>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</si>
  <si>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</si>
  <si>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</si>
  <si>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</si>
  <si>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</si>
  <si>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</si>
  <si>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</si>
  <si>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</si>
  <si>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</si>
  <si>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</si>
  <si>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</si>
  <si>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</si>
  <si>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</si>
  <si>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</si>
  <si>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</si>
  <si>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</si>
  <si>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</si>
  <si>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</si>
  <si>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</si>
  <si>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</si>
  <si>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</si>
  <si>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</si>
  <si>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</si>
  <si>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</si>
  <si>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</si>
  <si>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</si>
  <si>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</si>
  <si>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</si>
  <si>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</si>
  <si>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</si>
  <si>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</si>
  <si>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</si>
  <si>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</si>
  <si>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</si>
  <si>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</si>
  <si>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</si>
  <si>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</si>
  <si>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</si>
  <si>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</si>
  <si>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</si>
  <si>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</si>
  <si>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</si>
  <si>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</si>
  <si>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</si>
  <si>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</si>
  <si>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</si>
  <si>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</si>
  <si>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</si>
  <si>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</si>
  <si>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</si>
  <si>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</si>
  <si>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</si>
  <si>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</si>
  <si>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</si>
  <si>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</si>
  <si>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</si>
  <si>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</si>
  <si>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</si>
  <si>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</si>
  <si>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</si>
  <si>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</si>
  <si>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</si>
  <si>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</si>
  <si>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</si>
  <si>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</si>
  <si>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</si>
  <si>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</si>
  <si>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</si>
  <si>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</si>
  <si>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</si>
  <si>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</si>
  <si>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</si>
  <si>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</si>
  <si>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</si>
  <si>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</si>
  <si>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</si>
  <si>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</si>
  <si>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</si>
  <si>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</si>
  <si>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</si>
  <si>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</si>
  <si>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</si>
  <si>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</si>
  <si>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</si>
  <si>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</si>
  <si>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</si>
  <si>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</si>
  <si>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</si>
  <si>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</si>
  <si>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</si>
  <si>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</si>
  <si>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</si>
  <si>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</si>
  <si>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</si>
  <si>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</si>
  <si>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</si>
  <si>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</si>
  <si>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</si>
  <si>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</si>
  <si>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</si>
  <si>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</si>
  <si>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</si>
  <si>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</si>
  <si>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</si>
  <si>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</si>
  <si>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</si>
  <si>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</si>
  <si>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</si>
  <si>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</si>
  <si>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</si>
  <si>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</si>
  <si>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</si>
  <si>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</si>
  <si>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</si>
  <si>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</si>
  <si>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</si>
  <si>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</si>
  <si>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</si>
  <si>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</si>
  <si>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</si>
  <si>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</si>
  <si>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</si>
  <si>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</si>
  <si>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</si>
  <si>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</si>
  <si>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</si>
  <si>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</si>
  <si>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</si>
  <si>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</si>
  <si>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</si>
  <si>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</si>
  <si>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</si>
  <si>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</si>
  <si>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</si>
  <si>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</si>
  <si>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</si>
  <si>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</si>
  <si>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</si>
  <si>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</si>
  <si>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</si>
  <si>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</si>
  <si>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</si>
  <si>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</si>
  <si>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</si>
  <si>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</si>
  <si>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</si>
  <si>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</si>
  <si>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</si>
  <si>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</si>
  <si>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</si>
  <si>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</si>
  <si>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</si>
  <si>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</si>
  <si>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</si>
  <si>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</si>
  <si>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</si>
  <si>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</si>
  <si>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</si>
  <si>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</si>
  <si>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</si>
  <si>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</si>
  <si>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</si>
  <si>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</si>
  <si>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</si>
  <si>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</si>
  <si>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</si>
  <si>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</si>
  <si>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</si>
  <si>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</si>
  <si>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</si>
  <si>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</si>
  <si>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</si>
  <si>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</si>
  <si>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</si>
  <si>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</si>
  <si>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</si>
  <si>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</si>
  <si>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</si>
  <si>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</si>
  <si>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</si>
  <si>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</si>
  <si>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</si>
  <si>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</si>
  <si>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</si>
  <si>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</si>
  <si>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</si>
  <si>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</si>
  <si>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</si>
  <si>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</si>
  <si>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</si>
  <si>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</si>
  <si>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</si>
  <si>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</si>
  <si>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</si>
  <si>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</si>
  <si>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</si>
  <si>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</si>
  <si>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</si>
  <si>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</si>
  <si>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</si>
  <si>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</si>
  <si>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</si>
  <si>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</si>
  <si>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</si>
  <si>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</si>
  <si>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</si>
  <si>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</si>
  <si>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</si>
  <si>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</si>
  <si>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</si>
  <si>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</si>
  <si>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</si>
  <si>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</si>
  <si>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</si>
  <si>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</si>
  <si>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</si>
  <si>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</si>
  <si>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</si>
  <si>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</si>
  <si>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</si>
  <si>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</si>
  <si>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</si>
  <si>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</si>
  <si>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</si>
  <si>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</si>
  <si>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</si>
  <si>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</si>
  <si>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</si>
  <si>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</si>
  <si>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</si>
  <si>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</si>
  <si>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</si>
  <si>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</si>
  <si>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</si>
  <si>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</si>
  <si>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</si>
  <si>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</si>
  <si>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</si>
  <si>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</si>
  <si>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</si>
  <si>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</si>
  <si>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</si>
  <si>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</si>
  <si>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</si>
  <si>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</si>
  <si>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</si>
  <si>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</si>
  <si>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</si>
  <si>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</si>
  <si>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</si>
  <si>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</si>
  <si>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</si>
  <si>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</si>
  <si>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</si>
  <si>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</si>
  <si>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</si>
  <si>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</si>
  <si>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</si>
  <si>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</si>
  <si>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</si>
  <si>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</si>
  <si>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</si>
  <si>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</si>
  <si>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</si>
  <si>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</si>
  <si>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</si>
  <si>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</si>
  <si>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</si>
  <si>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</si>
  <si>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</si>
  <si>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</si>
  <si>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</si>
  <si>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</si>
  <si>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</si>
  <si>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</si>
  <si>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</si>
  <si>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</si>
  <si>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</si>
  <si>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</si>
  <si>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</si>
  <si>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</si>
  <si>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</si>
  <si>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</si>
  <si>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</si>
  <si>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</si>
  <si>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</si>
  <si>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</si>
  <si>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</si>
  <si>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</si>
  <si>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</si>
  <si>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</si>
  <si>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</si>
  <si>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</si>
  <si>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</si>
  <si>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mc1 as 09:14h, licença as 10:07h , em descarga</t>
  </si>
  <si>
    <t>operador aguarda OS para solicitar mc1</t>
  </si>
  <si>
    <t xml:space="preserve">Equipe pronta as 09:40, aguarda oportunidade </t>
  </si>
  <si>
    <t xml:space="preserve">2 Eder Lima + Anderson Cunha </t>
  </si>
  <si>
    <t>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</si>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</sst>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V285" activePane="bottomRight" state="frozen"/>
      <selection pane="bottomRight" activeCell="B298" sqref="B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/>
      <c r="AT270" s="240"/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/>
      </c>
      <c r="B283" s="171"/>
      <c r="C283" s="8" t="str">
        <f>IF(BS_CONTROLE[[#This Row],[DATA]]="","",WEEKNUM(BS_CONTROLE[[#This Row],[DATA]]))</f>
        <v/>
      </c>
      <c r="D283" s="51"/>
      <c r="E283" s="310">
        <v>263</v>
      </c>
      <c r="F283" s="172"/>
      <c r="G283" s="9" t="str">
        <f>IF(D283="","*",VLOOKUP(F283,BS_ATIVIDADE[#All],3,FALSE))</f>
        <v>*</v>
      </c>
      <c r="H283" s="173"/>
      <c r="I283" s="173"/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6" t="str">
        <f>IF(BS_CONTROLE[[#This Row],[Local - Partida]]=0, "-", BS_CONTROLE[[#This Row],[Local - Partida]])</f>
        <v>-</v>
      </c>
      <c r="AL283" s="276" t="str">
        <f>IF(BS_CONTROLE[[#This Row],[Local - Encerramento]]=0, "-", BS_CONTROLE[[#This Row],[Local - Encerramento]])</f>
        <v>-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1767</v>
      </c>
      <c r="W285" s="173" t="s">
        <v>1768</v>
      </c>
      <c r="X285" s="216" t="s">
        <v>964</v>
      </c>
      <c r="Y285" s="158"/>
      <c r="Z285" s="158"/>
      <c r="AA285" s="83" t="s">
        <v>1769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1770</v>
      </c>
      <c r="W288" s="173" t="s">
        <v>1496</v>
      </c>
      <c r="X288" s="216" t="s">
        <v>964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1771</v>
      </c>
      <c r="N292" s="202" t="s">
        <v>1772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1773</v>
      </c>
      <c r="X292" s="216" t="s">
        <v>964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/>
      </c>
      <c r="B296" s="171"/>
      <c r="C296" s="8" t="str">
        <f>IF(BS_CONTROLE[[#This Row],[DATA]]="","",WEEKNUM(BS_CONTROLE[[#This Row],[DATA]]))</f>
        <v/>
      </c>
      <c r="D296" s="51"/>
      <c r="E296" s="310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Aderente</v>
      </c>
      <c r="BR296" s="18" t="str">
        <f>IF(OR(B296="",F296=""),"*",AY296/P296)</f>
        <v>*</v>
      </c>
      <c r="BS296" s="18" t="str">
        <f>IF(OR(B296="",F296=""),"*",BA296/Q296)</f>
        <v>*</v>
      </c>
      <c r="BT296" s="223" t="str">
        <f t="shared" si="6"/>
        <v/>
      </c>
    </row>
    <row r="297" spans="1:72">
      <c r="A297" s="50" t="str">
        <f>D297&amp;B297</f>
        <v/>
      </c>
      <c r="B297" s="171"/>
      <c r="C297" s="8" t="str">
        <f>IF(BS_CONTROLE[[#This Row],[DATA]]="","",WEEKNUM(BS_CONTROLE[[#This Row],[DATA]]))</f>
        <v/>
      </c>
      <c r="D297" s="51"/>
      <c r="E297" s="310">
        <v>277</v>
      </c>
      <c r="F297" s="172"/>
      <c r="G297" s="9" t="str">
        <f>IF(D297="","*",VLOOKUP(F297,BS_ATIVIDADE[#All],3,FALSE))</f>
        <v>*</v>
      </c>
      <c r="H297" s="173"/>
      <c r="I297" s="173"/>
      <c r="J297" s="215"/>
      <c r="K297" s="215"/>
      <c r="L297" s="83" t="s">
        <v>608</v>
      </c>
      <c r="M297" s="20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6"/>
      <c r="W297" s="173"/>
      <c r="X297" s="216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6" t="str">
        <f>IF(BS_CONTROLE[[#This Row],[Local - Partida]]=0, "-", BS_CONTROLE[[#This Row],[Local - Partida]])</f>
        <v>-</v>
      </c>
      <c r="AL297" s="276" t="str">
        <f>IF(BS_CONTROLE[[#This Row],[Local - Encerramento]]=0, "-", BS_CONTROLE[[#This Row],[Local - Encerramento]])</f>
        <v>-</v>
      </c>
      <c r="AM297" s="276" t="str">
        <f>IF(BS_CONTROLE[[#This Row],[Entre - Estações]]=0, "-", BS_CONTROLE[[#This Row],[Entre - Estações]])</f>
        <v>-</v>
      </c>
      <c r="AN297" s="276" t="str">
        <f>IF(BS_CONTROLE[[#This Row],[SB]]=0, "-", BS_CONTROLE[[#This Row],[SB]])</f>
        <v>-</v>
      </c>
      <c r="AO297" s="277" t="str">
        <f>IF(BS_CONTROLE[[#This Row],[SUB]]=0, "-", BS_CONTROLE[[#This Row],[SUB]])</f>
        <v>-</v>
      </c>
      <c r="AP297" s="278" t="str">
        <f>IF(BS_CONTROLE[[#This Row],[KM - Inicio]]=0, "-", BS_CONTROLE[[#This Row],[KM - Inicio]])</f>
        <v>-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46014</v>
      </c>
      <c r="B298" s="171">
        <v>46014</v>
      </c>
      <c r="C298" s="8">
        <f>IF(BS_CONTROLE[[#This Row],[DATA]]="","",WEEKNUM(BS_CONTROLE[[#This Row],[DATA]]))</f>
        <v>52</v>
      </c>
      <c r="D298" s="51"/>
      <c r="E298" s="310">
        <v>278</v>
      </c>
      <c r="F298" s="172"/>
      <c r="G298" s="9" t="str">
        <f>IF(D298="","*",VLOOKUP(F298,BS_ATIVIDADE[#All],3,FALSE))</f>
        <v>*</v>
      </c>
      <c r="H298" s="173"/>
      <c r="I298" s="173"/>
      <c r="J298" s="215"/>
      <c r="K298" s="215"/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6"/>
      <c r="W298" s="173"/>
      <c r="X298" s="216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6" t="str">
        <f>IF(BS_CONTROLE[[#This Row],[Local - Partida]]=0, "-", BS_CONTROLE[[#This Row],[Local - Partida]])</f>
        <v>-</v>
      </c>
      <c r="AL298" s="276" t="str">
        <f>IF(BS_CONTROLE[[#This Row],[Local - Encerramento]]=0, "-", BS_CONTROLE[[#This Row],[Local - Encerramento]])</f>
        <v>-</v>
      </c>
      <c r="AM298" s="276" t="str">
        <f>IF(BS_CONTROLE[[#This Row],[Entre - Estações]]=0, "-", BS_CONTROLE[[#This Row],[Entre - Estações]])</f>
        <v>-</v>
      </c>
      <c r="AN298" s="276" t="str">
        <f>IF(BS_CONTROLE[[#This Row],[SB]]=0, "-", BS_CONTROLE[[#This Row],[SB]])</f>
        <v>-</v>
      </c>
      <c r="AO298" s="277" t="str">
        <f>IF(BS_CONTROLE[[#This Row],[SUB]]=0, "-", BS_CONTROLE[[#This Row],[SUB]])</f>
        <v>-</v>
      </c>
      <c r="AP298" s="278" t="str">
        <f>IF(BS_CONTROLE[[#This Row],[KM - Inicio]]=0, "-", BS_CONTROLE[[#This Row],[KM - Inicio]])</f>
        <v>-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9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1774</v>
      </c>
      <c r="D5" s="386"/>
      <c r="E5" s="386"/>
      <c r="F5" s="386"/>
      <c r="G5" s="386"/>
      <c r="H5" s="386"/>
      <c r="I5" s="386"/>
      <c r="J5" s="387"/>
      <c r="K5" s="388" t="s">
        <v>1775</v>
      </c>
      <c r="L5" s="389"/>
      <c r="M5" s="389"/>
      <c r="N5" s="389"/>
      <c r="O5" s="390" t="s">
        <v>1776</v>
      </c>
      <c r="P5" s="391"/>
      <c r="Q5" s="392"/>
    </row>
    <row r="6" spans="1:17" s="93" customFormat="1" ht="15.75" customHeight="1">
      <c r="A6" s="87" t="s">
        <v>1777</v>
      </c>
      <c r="B6" s="94" t="s">
        <v>1778</v>
      </c>
      <c r="C6" s="95" t="s">
        <v>1171</v>
      </c>
      <c r="D6" s="96" t="s">
        <v>1172</v>
      </c>
      <c r="E6" s="95" t="s">
        <v>1779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1780</v>
      </c>
      <c r="M6" s="139" t="s">
        <v>627</v>
      </c>
      <c r="N6" s="140" t="s">
        <v>1166</v>
      </c>
      <c r="O6" s="244" t="s">
        <v>1209</v>
      </c>
      <c r="P6" s="157"/>
      <c r="Q6" s="192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mc1 as 09:14h, licença as 10:07h , em descarga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Oportunidade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Oportunidade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Oportunidade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1782</v>
      </c>
      <c r="W1" s="398"/>
      <c r="X1" s="398"/>
      <c r="Y1" s="104"/>
    </row>
    <row r="2" spans="1:25" s="100" customFormat="1" ht="11.25" customHeight="1">
      <c r="A2" s="105" t="s">
        <v>1783</v>
      </c>
      <c r="B2" s="105" t="s">
        <v>1778</v>
      </c>
      <c r="C2" s="105" t="s">
        <v>603</v>
      </c>
      <c r="D2" s="106" t="s">
        <v>1171</v>
      </c>
      <c r="E2" s="106" t="s">
        <v>1172</v>
      </c>
      <c r="F2" s="106" t="s">
        <v>1777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1784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Oportunidade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88" t="str">
        <f>IF(FN_MC!K297="","*",FN_MC!K297)</f>
        <v>*</v>
      </c>
      <c r="O295" s="288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>
        <f>IF(FN_MC!B298="","*",FN_MC!B298)</f>
        <v>46014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88" t="str">
        <f>IF(FN_MC!K298="","*",FN_MC!K298)</f>
        <v>*</v>
      </c>
      <c r="O296" s="288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1786</v>
      </c>
      <c r="C2" s="95" t="s">
        <v>1157</v>
      </c>
      <c r="D2" s="95" t="s">
        <v>596</v>
      </c>
      <c r="E2" s="95" t="s">
        <v>1787</v>
      </c>
      <c r="F2" s="95" t="s">
        <v>1788</v>
      </c>
      <c r="G2" s="95" t="s">
        <v>1789</v>
      </c>
      <c r="H2" s="95" t="s">
        <v>1790</v>
      </c>
      <c r="I2" s="95" t="s">
        <v>1791</v>
      </c>
      <c r="J2" s="95" t="s">
        <v>1792</v>
      </c>
      <c r="K2" s="131" t="s">
        <v>1793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1794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1795</v>
      </c>
      <c r="C4" s="318" t="s">
        <v>1796</v>
      </c>
      <c r="D4" s="318" t="s">
        <v>1797</v>
      </c>
      <c r="E4" s="318" t="s">
        <v>1798</v>
      </c>
      <c r="F4" s="318" t="s">
        <v>6</v>
      </c>
      <c r="G4" s="318" t="s">
        <v>1799</v>
      </c>
      <c r="H4" s="191"/>
    </row>
    <row r="5" spans="1:8">
      <c r="A5" s="191"/>
      <c r="B5" s="319" t="s">
        <v>1800</v>
      </c>
      <c r="C5" s="319">
        <v>309525</v>
      </c>
      <c r="D5" s="319" t="s">
        <v>1801</v>
      </c>
      <c r="E5" s="319" t="s">
        <v>844</v>
      </c>
      <c r="F5" s="319" t="s">
        <v>1802</v>
      </c>
      <c r="G5" s="320">
        <v>46296</v>
      </c>
      <c r="H5" s="191"/>
    </row>
    <row r="6" spans="1:8">
      <c r="A6" s="191"/>
      <c r="B6" s="319" t="s">
        <v>1803</v>
      </c>
      <c r="C6" s="319">
        <v>256875</v>
      </c>
      <c r="D6" s="319" t="s">
        <v>1804</v>
      </c>
      <c r="E6" s="319" t="s">
        <v>844</v>
      </c>
      <c r="F6" s="319" t="s">
        <v>1802</v>
      </c>
      <c r="G6" s="320">
        <v>46296</v>
      </c>
      <c r="H6" s="191"/>
    </row>
    <row r="7" spans="1:8">
      <c r="A7" s="191"/>
      <c r="B7" s="319" t="s">
        <v>1805</v>
      </c>
      <c r="C7" s="319">
        <v>257278</v>
      </c>
      <c r="D7" s="319" t="s">
        <v>1806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1807</v>
      </c>
      <c r="C8" s="319">
        <v>261794</v>
      </c>
      <c r="D8" s="319" t="s">
        <v>1808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1809</v>
      </c>
      <c r="C9" s="319">
        <v>257033</v>
      </c>
      <c r="D9" s="319" t="s">
        <v>1810</v>
      </c>
      <c r="E9" s="319" t="s">
        <v>835</v>
      </c>
      <c r="F9" s="319" t="s">
        <v>192</v>
      </c>
      <c r="G9" s="319" t="s">
        <v>1811</v>
      </c>
      <c r="H9" s="191"/>
    </row>
    <row r="10" spans="1:8">
      <c r="A10" s="191"/>
      <c r="B10" s="319" t="s">
        <v>1812</v>
      </c>
      <c r="C10" s="319">
        <v>396578</v>
      </c>
      <c r="D10" s="319" t="s">
        <v>1813</v>
      </c>
      <c r="E10" s="319" t="s">
        <v>835</v>
      </c>
      <c r="F10" s="319" t="s">
        <v>192</v>
      </c>
      <c r="G10" s="319" t="s">
        <v>1811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1815</v>
      </c>
      <c r="E3" s="315" t="s">
        <v>1816</v>
      </c>
      <c r="F3" s="315" t="s">
        <v>1817</v>
      </c>
      <c r="G3" s="315" t="s">
        <v>1818</v>
      </c>
      <c r="H3" s="315" t="s">
        <v>1819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2025-12-22T15:04:57Z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