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77" documentId="8_{B6337239-1A00-434D-AAD0-422EA1FEB5AE}" xr6:coauthVersionLast="47" xr6:coauthVersionMax="47" xr10:uidLastSave="{42E6029D-F619-484B-8440-AAF7B687E7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4" i="1" l="1" a="1"/>
  <c r="N274" i="1"/>
  <c r="N275" i="1" a="1"/>
  <c r="N275" i="1"/>
  <c r="N276" i="1" a="1"/>
  <c r="N276" i="1"/>
  <c r="N277" i="1" a="1"/>
  <c r="N277" i="1"/>
  <c r="N278" i="1" a="1"/>
  <c r="N278" i="1"/>
  <c r="N280" i="1" a="1"/>
  <c r="N280" i="1"/>
  <c r="N281" i="1" a="1"/>
  <c r="N281" i="1"/>
  <c r="N282" i="1" a="1"/>
  <c r="N282" i="1"/>
  <c r="N283" i="1" a="1"/>
  <c r="N283" i="1"/>
  <c r="N284" i="1" a="1"/>
  <c r="N284" i="1"/>
  <c r="N285" i="1" a="1"/>
  <c r="N285" i="1"/>
  <c r="N286" i="1" a="1"/>
  <c r="N286" i="1"/>
  <c r="N287" i="1" a="1"/>
  <c r="N287" i="1"/>
  <c r="N288" i="1" a="1"/>
  <c r="N288" i="1"/>
  <c r="N289" i="1" a="1"/>
  <c r="N289" i="1"/>
  <c r="N290" i="1" a="1"/>
  <c r="N290" i="1"/>
  <c r="N291" i="1" a="1"/>
  <c r="N291" i="1"/>
  <c r="N292" i="1" a="1"/>
  <c r="N292" i="1"/>
  <c r="N293" i="1" a="1"/>
  <c r="N293" i="1"/>
  <c r="N294" i="1" a="1"/>
  <c r="N294" i="1"/>
  <c r="N295" i="1" a="1"/>
  <c r="N295" i="1"/>
  <c r="N296" i="1" a="1"/>
  <c r="N296" i="1"/>
  <c r="N297" i="1" a="1"/>
  <c r="N297" i="1"/>
  <c r="N298" i="1" a="1"/>
  <c r="N298" i="1"/>
  <c r="N299" i="1" a="1"/>
  <c r="N299" i="1"/>
  <c r="N300" i="1" a="1"/>
  <c r="N300" i="1"/>
  <c r="N301" i="1" a="1"/>
  <c r="N301" i="1"/>
  <c r="N302" i="1" a="1"/>
  <c r="N302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276" i="1" a="1"/>
  <c r="M276" i="1"/>
  <c r="M277" i="1" a="1"/>
  <c r="M277" i="1"/>
  <c r="M278" i="1" a="1"/>
  <c r="M278" i="1"/>
  <c r="M279" i="1" a="1"/>
  <c r="M279" i="1"/>
  <c r="N273" i="1" a="1"/>
  <c r="N273" i="1" s="1"/>
  <c r="M273" i="1" a="1"/>
  <c r="M273" i="1" s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2" i="1" a="1"/>
  <c r="M272" i="1"/>
  <c r="M274" i="1" a="1"/>
  <c r="M274" i="1"/>
  <c r="M275" i="1" a="1"/>
  <c r="M275" i="1"/>
  <c r="M261" i="1" a="1"/>
  <c r="M261" i="1" s="1"/>
  <c r="M256" i="1" a="1"/>
  <c r="M256" i="1" s="1"/>
  <c r="N256" i="1" a="1"/>
  <c r="N256" i="1" s="1"/>
  <c r="M257" i="1" a="1"/>
  <c r="M257" i="1" s="1"/>
  <c r="N257" i="1" a="1"/>
  <c r="N257" i="1" s="1"/>
  <c r="M258" i="1" a="1"/>
  <c r="M258" i="1" s="1"/>
  <c r="N258" i="1" a="1"/>
  <c r="N258" i="1" s="1"/>
  <c r="N259" i="1" a="1"/>
  <c r="N259" i="1"/>
  <c r="N260" i="1" a="1"/>
  <c r="N260" i="1"/>
  <c r="N262" i="1" a="1"/>
  <c r="N262" i="1"/>
  <c r="N263" i="1" a="1"/>
  <c r="N263" i="1"/>
  <c r="N264" i="1" a="1"/>
  <c r="N264" i="1"/>
  <c r="N265" i="1" a="1"/>
  <c r="N265" i="1"/>
  <c r="N266" i="1" a="1"/>
  <c r="N266" i="1"/>
  <c r="N267" i="1" a="1"/>
  <c r="N267" i="1"/>
  <c r="N268" i="1" a="1"/>
  <c r="N268" i="1"/>
  <c r="N269" i="1" a="1"/>
  <c r="N269" i="1"/>
  <c r="N270" i="1" a="1"/>
  <c r="N270" i="1"/>
  <c r="M259" i="1" a="1"/>
  <c r="M259" i="1"/>
  <c r="M260" i="1" a="1"/>
  <c r="M260" i="1"/>
  <c r="M262" i="1" a="1"/>
  <c r="M262" i="1"/>
  <c r="N254" i="1" a="1"/>
  <c r="N254" i="1" s="1"/>
  <c r="M254" i="1" a="1"/>
  <c r="M254" i="1" s="1"/>
  <c r="N253" i="1" a="1"/>
  <c r="N253" i="1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A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G24" i="11" s="1"/>
  <c r="N21" i="1" a="1"/>
  <c r="N21" i="1" s="1"/>
  <c r="M21" i="1" a="1"/>
  <c r="M21" i="1" s="1"/>
  <c r="AM21" i="1" s="1"/>
  <c r="N20" i="1" a="1"/>
  <c r="N20" i="1" s="1"/>
  <c r="N17" i="1" a="1"/>
  <c r="N17" i="1" s="1"/>
  <c r="M17" i="1" a="1"/>
  <c r="M17" i="1" s="1"/>
  <c r="K15" i="12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AM13" i="1" s="1"/>
  <c r="N12" i="1" a="1"/>
  <c r="N12" i="1" s="1"/>
  <c r="M12" i="1" a="1"/>
  <c r="M12" i="1" s="1"/>
  <c r="N11" i="1" a="1"/>
  <c r="N11" i="1" s="1"/>
  <c r="M11" i="1" a="1"/>
  <c r="M11" i="1" s="1"/>
  <c r="AM11" i="1" s="1"/>
  <c r="N10" i="1" a="1"/>
  <c r="N10" i="1" s="1"/>
  <c r="AN10" i="1" s="1"/>
  <c r="M10" i="1" a="1"/>
  <c r="M10" i="1" s="1"/>
  <c r="N9" i="1" a="1"/>
  <c r="N9" i="1" s="1"/>
  <c r="AN9" i="1" s="1"/>
  <c r="M9" i="1" a="1"/>
  <c r="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AM277" i="1"/>
  <c r="AN277" i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AM278" i="1"/>
  <c r="L276" i="12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AM280" i="1"/>
  <c r="AN280" i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K323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5" i="12"/>
  <c r="S298" i="12"/>
  <c r="S114" i="12"/>
  <c r="S299" i="12"/>
  <c r="S300" i="12"/>
  <c r="S118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9" i="1" l="1"/>
  <c r="AJ273" i="1"/>
  <c r="AJ271" i="1"/>
  <c r="AJ269" i="1"/>
  <c r="AJ268" i="1"/>
  <c r="AM17" i="1"/>
  <c r="AJ266" i="1"/>
  <c r="AJ265" i="1"/>
  <c r="AJ264" i="1"/>
  <c r="AJ263" i="1"/>
  <c r="AJ262" i="1"/>
  <c r="AJ261" i="1"/>
  <c r="AJ258" i="1"/>
  <c r="AJ257" i="1"/>
  <c r="L304" i="12"/>
  <c r="AJ256" i="1"/>
  <c r="L322" i="12"/>
  <c r="K312" i="12"/>
  <c r="AJ255" i="1"/>
  <c r="K334" i="12"/>
  <c r="L341" i="12"/>
  <c r="L339" i="12"/>
  <c r="K328" i="12"/>
  <c r="AJ254" i="1"/>
  <c r="AJ253" i="1"/>
  <c r="AJ252" i="1"/>
  <c r="AJ251" i="1"/>
  <c r="L307" i="12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<sst xmlns="http://schemas.openxmlformats.org/spreadsheetml/2006/main" count="7418" uniqueCount="1411">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</sst>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267" activePane="bottomRight" state="frozen"/>
      <selection pane="bottomRight" activeCell="AG279" sqref="AG2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/>
      <c r="BN224" s="15"/>
      <c r="BO224" s="165"/>
      <c r="BP224" s="17"/>
      <c r="BQ224" s="13" t="str">
        <f t="shared" si="20"/>
        <v>Produção</v>
      </c>
      <c r="BR224" s="19">
        <f t="shared" si="21"/>
        <v>1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1320</v>
      </c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>IF(BN239="","",SUBSTITUTE(BM239," ","")&amp;SUBSTITUTE(BN239," ",""))</f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1321</v>
      </c>
      <c r="BK240" s="17" t="s">
        <v>1321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1321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1322</v>
      </c>
      <c r="BK241" s="17" t="s">
        <v>1322</v>
      </c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1324</v>
      </c>
      <c r="I242" s="173" t="s">
        <v>1325</v>
      </c>
      <c r="J242" s="217">
        <v>53</v>
      </c>
      <c r="K242" s="217">
        <v>125</v>
      </c>
      <c r="L242" s="84" t="s">
        <v>317</v>
      </c>
      <c r="M242" s="204" t="s">
        <v>1326</v>
      </c>
      <c r="N242" s="204" t="s">
        <v>1327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1328</v>
      </c>
      <c r="BK242" s="17" t="s">
        <v>1328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1329</v>
      </c>
      <c r="W243" s="324" t="s">
        <v>1330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1331</v>
      </c>
      <c r="BK243" s="17" t="s">
        <v>1331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1331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1329</v>
      </c>
      <c r="W244" s="324" t="s">
        <v>1332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1331</v>
      </c>
      <c r="BK244" s="17" t="s">
        <v>1331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1331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1329</v>
      </c>
      <c r="W245" s="324" t="s">
        <v>1333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1331</v>
      </c>
      <c r="BK245" s="17" t="s">
        <v>1331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1331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1334</v>
      </c>
      <c r="BK246" s="17" t="s">
        <v>1334</v>
      </c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 t="str">
        <f>IF(BN246="","",SUBSTITUTE(BM246," ","")&amp;SUBSTITUTE(BN246," ",""))</f>
        <v/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1334</v>
      </c>
      <c r="BK247" s="17" t="s">
        <v>1334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1334</v>
      </c>
      <c r="BK248" s="17" t="s">
        <v>1334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1335</v>
      </c>
      <c r="X251" s="218" t="s">
        <v>662</v>
      </c>
      <c r="Y251" s="158"/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/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/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/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1336</v>
      </c>
      <c r="N255" s="204" t="s">
        <v>1337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1338</v>
      </c>
      <c r="W255" s="261" t="s">
        <v>1339</v>
      </c>
      <c r="X255" s="218" t="s">
        <v>662</v>
      </c>
      <c r="Y255" s="158"/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/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1340</v>
      </c>
      <c r="X257" s="218" t="s">
        <v>662</v>
      </c>
      <c r="Y257" s="158"/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1341</v>
      </c>
      <c r="X258" s="218" t="s">
        <v>662</v>
      </c>
      <c r="Y258" s="158"/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/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/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/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/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/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/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/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/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0.375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/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>V98</v>
      </c>
      <c r="B279" s="171"/>
      <c r="C279" s="8" t="str">
        <f>IF(BS_CONTROLE[[#This Row],[DATA]]="","",WEEKNUM(BS_CONTROLE[[#This Row],[DATA]]))</f>
        <v/>
      </c>
      <c r="D279" s="52" t="s">
        <v>1342</v>
      </c>
      <c r="E279" s="294">
        <v>274</v>
      </c>
      <c r="F279" s="172" t="s">
        <v>338</v>
      </c>
      <c r="G279" s="9" t="str">
        <f>IF(D279="","*",VLOOKUP(F279,BS_ATIVIDADE[#All],3,FALSE))</f>
        <v>DETECÇÃO</v>
      </c>
      <c r="H279" s="173" t="s">
        <v>132</v>
      </c>
      <c r="I279" s="173" t="s">
        <v>141</v>
      </c>
      <c r="J279" s="217">
        <v>53</v>
      </c>
      <c r="K279" s="217">
        <v>125</v>
      </c>
      <c r="L279" s="84" t="s">
        <v>317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79" s="204" t="s">
        <v>1343</v>
      </c>
      <c r="O279" s="173">
        <v>0.375</v>
      </c>
      <c r="P279" s="173">
        <v>4.1666666666666664E-2</v>
      </c>
      <c r="Q279" s="84">
        <v>30</v>
      </c>
      <c r="R279" s="10" t="str">
        <f>IFERROR(_xlfn.XLOOKUP(F279, BS_ATIVIDADE[ATIVIDADE],BS_ATIVIDADE[UNIDADE] ), "*")</f>
        <v>KM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81" t="str">
        <f>IFERROR(_xlfn.XLOOKUP(J279, BASE_MAPA!$D$2:$D$260, BASE_MAPA!$I$2:$I$260), "ERRO")</f>
        <v>PAT-ZGM</v>
      </c>
      <c r="V279" s="261" t="s">
        <v>953</v>
      </c>
      <c r="W279" s="173" t="s">
        <v>1344</v>
      </c>
      <c r="X279" s="218" t="s">
        <v>662</v>
      </c>
      <c r="Y279" s="158"/>
      <c r="Z279" s="158"/>
      <c r="AA279" s="84" t="s">
        <v>317</v>
      </c>
      <c r="AB279" s="71" t="s">
        <v>317</v>
      </c>
      <c r="AC279" s="71" t="s">
        <v>317</v>
      </c>
      <c r="AD279" s="173" t="s">
        <v>317</v>
      </c>
      <c r="AE279" s="84" t="s">
        <v>317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DETECÇÃO - RONDA 7 DIAS</v>
      </c>
      <c r="AJ279" s="9" t="str">
        <f>IF(D279="","*",VLOOKUP(AI279,BS_ATIVIDADE[#Data],3,FALSE))</f>
        <v>DETECÇÃO</v>
      </c>
      <c r="AK279" s="258" t="str">
        <f>IF(BS_CONTROLE[[#This Row],[Local - Partida]]=0, "-", BS_CONTROLE[[#This Row],[Local - Partida]])</f>
        <v>ZPGZZV</v>
      </c>
      <c r="AL279" s="258" t="str">
        <f>IF(BS_CONTROLE[[#This Row],[Local - Encerramento]]=0, "-", BS_CONTROLE[[#This Row],[Local - Encerramento]])</f>
        <v>S29MRS1</v>
      </c>
      <c r="AM279" s="258" t="str">
        <f>IF(BS_CONTROLE[[#This Row],[Entre - Estações]]=0, "-", BS_CONTROLE[[#This Row],[Entre - Estações]])</f>
        <v>ZPG</v>
      </c>
      <c r="AN279" s="258" t="str">
        <f>IF(BS_CONTROLE[[#This Row],[SB]]=0, "-", BS_CONTROLE[[#This Row],[SB]])</f>
        <v>ZPGZPTZPG</v>
      </c>
      <c r="AO279" s="259">
        <f>IF(BS_CONTROLE[[#This Row],[SUB]]=0, "-", BS_CONTROLE[[#This Row],[SUB]])</f>
        <v>53</v>
      </c>
      <c r="AP279" s="260">
        <f>IF(BS_CONTROLE[[#This Row],[KM - Inicio]]=0, "-", BS_CONTROLE[[#This Row],[KM - Inicio]])</f>
        <v>125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KM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>
        <f>IFERROR(_xlfn.XLOOKUP(AO279, BASE_MAPA!$D$2:$D$260, BASE_MAPA!$I$2:$I$260), "ERRO")</f>
        <v>PAT-ZGM</v>
      </c>
      <c r="BF279" s="261" t="str">
        <f>IF(BS_CONTROLE[[#This Row],[Responsavel pelo boletim]]=0, "-", BS_CONTROLE[[#This Row],[Responsavel pelo boletim]])</f>
        <v>John / Andressa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72:Y278 V280:Y450 W279:Y27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" name="Range1_16_2"/>
    <protectedRange sqref="O7:Q7 P8:P9 O27:Q27 O20:Q20 O25:Q25 O14:Q14 P33:P34 P58:P59 O75:Q75 O97:Q97 O103:Q103 O113:Q113 O144:Q144 O151:Q151 O156:Q157 O169:Q169 O178:Q178 O183:Q183 O206:Q206 O212:Q212 O215:Q215 O241:Q241 O261:Q26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79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1346</v>
      </c>
      <c r="C4" s="331" t="s">
        <v>1347</v>
      </c>
      <c r="D4" s="331" t="s">
        <v>1348</v>
      </c>
      <c r="E4" s="331" t="s">
        <v>1349</v>
      </c>
      <c r="F4" s="331" t="s">
        <v>8</v>
      </c>
      <c r="G4" s="331" t="s">
        <v>1350</v>
      </c>
    </row>
    <row r="5" spans="2:8">
      <c r="B5" s="334" t="s">
        <v>1147</v>
      </c>
      <c r="C5" s="334">
        <v>314978</v>
      </c>
      <c r="D5" s="334" t="s">
        <v>1351</v>
      </c>
      <c r="E5" s="334" t="s">
        <v>537</v>
      </c>
      <c r="F5" s="334" t="s">
        <v>101</v>
      </c>
      <c r="G5" s="335">
        <v>46143</v>
      </c>
    </row>
    <row r="6" spans="2:8">
      <c r="B6" s="334" t="s">
        <v>1352</v>
      </c>
      <c r="C6" s="334">
        <v>256790</v>
      </c>
      <c r="D6" s="334" t="s">
        <v>1353</v>
      </c>
      <c r="E6" s="334" t="s">
        <v>537</v>
      </c>
      <c r="F6" s="334" t="s">
        <v>1354</v>
      </c>
      <c r="G6" s="335">
        <v>45992</v>
      </c>
    </row>
    <row r="7" spans="2:8">
      <c r="B7" s="334" t="s">
        <v>1355</v>
      </c>
      <c r="C7" s="334">
        <v>265193</v>
      </c>
      <c r="D7" s="334" t="s">
        <v>1356</v>
      </c>
      <c r="E7" s="334" t="s">
        <v>538</v>
      </c>
      <c r="F7" s="334" t="s">
        <v>1357</v>
      </c>
      <c r="G7" s="334" t="s">
        <v>1358</v>
      </c>
    </row>
    <row r="8" spans="2:8">
      <c r="B8" s="334" t="s">
        <v>1359</v>
      </c>
      <c r="C8" s="334">
        <v>293716</v>
      </c>
      <c r="D8" s="334" t="s">
        <v>1360</v>
      </c>
      <c r="E8" s="334" t="s">
        <v>538</v>
      </c>
      <c r="F8" s="334" t="s">
        <v>1357</v>
      </c>
      <c r="G8" s="335">
        <v>46204</v>
      </c>
    </row>
    <row r="9" spans="2:8">
      <c r="B9" s="334" t="s">
        <v>1361</v>
      </c>
      <c r="C9" s="334">
        <v>257258</v>
      </c>
      <c r="D9" s="334" t="s">
        <v>1362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1363</v>
      </c>
      <c r="C10" s="334">
        <v>371147</v>
      </c>
      <c r="D10" s="334" t="s">
        <v>1364</v>
      </c>
      <c r="E10" s="334" t="s">
        <v>539</v>
      </c>
      <c r="F10" s="334" t="s">
        <v>144</v>
      </c>
      <c r="G10" s="334" t="s">
        <v>1358</v>
      </c>
    </row>
    <row r="11" spans="2:8">
      <c r="B11" s="334" t="s">
        <v>1365</v>
      </c>
      <c r="C11" s="334">
        <v>259230</v>
      </c>
      <c r="D11" s="334" t="s">
        <v>1366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1367</v>
      </c>
      <c r="C12" s="334">
        <v>370705</v>
      </c>
      <c r="D12" s="334"/>
      <c r="E12" s="334" t="s">
        <v>539</v>
      </c>
      <c r="F12" s="334" t="s">
        <v>144</v>
      </c>
      <c r="G12" s="334" t="s">
        <v>1358</v>
      </c>
    </row>
    <row r="13" spans="2:8">
      <c r="B13" s="334" t="s">
        <v>1368</v>
      </c>
      <c r="C13" s="334">
        <v>258542</v>
      </c>
      <c r="D13" s="334" t="s">
        <v>1369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1370</v>
      </c>
      <c r="C14" s="334">
        <v>257050</v>
      </c>
      <c r="D14" s="334" t="s">
        <v>1371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1373</v>
      </c>
      <c r="E3" s="326" t="s">
        <v>1374</v>
      </c>
      <c r="F3" s="326" t="s">
        <v>1375</v>
      </c>
      <c r="G3" s="331" t="s">
        <v>1376</v>
      </c>
      <c r="H3" s="326" t="s">
        <v>1377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1378</v>
      </c>
      <c r="H4" s="329"/>
    </row>
    <row r="5" spans="3:8" ht="29.25">
      <c r="C5" s="327" t="s">
        <v>537</v>
      </c>
      <c r="D5" s="327" t="s">
        <v>1379</v>
      </c>
      <c r="E5" s="328">
        <v>46000</v>
      </c>
      <c r="F5" s="327">
        <v>9000</v>
      </c>
      <c r="G5" s="332" t="s">
        <v>1380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1382</v>
      </c>
      <c r="G7" s="333" t="s">
        <v>1383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1384</v>
      </c>
      <c r="H8" s="327"/>
    </row>
    <row r="9" spans="3:8">
      <c r="C9" s="327" t="s">
        <v>464</v>
      </c>
      <c r="D9" s="327" t="s">
        <v>1385</v>
      </c>
      <c r="E9" s="328">
        <v>45993</v>
      </c>
      <c r="F9" s="327">
        <v>12000</v>
      </c>
      <c r="G9" s="332" t="s">
        <v>1386</v>
      </c>
      <c r="H9" s="327"/>
    </row>
    <row r="10" spans="3:8" ht="29.25">
      <c r="C10" s="327" t="s">
        <v>464</v>
      </c>
      <c r="D10" s="327" t="s">
        <v>1387</v>
      </c>
      <c r="E10" s="328">
        <v>45993</v>
      </c>
      <c r="F10" s="327">
        <v>9000</v>
      </c>
      <c r="G10" s="332" t="s">
        <v>1388</v>
      </c>
      <c r="H10" s="327"/>
    </row>
    <row r="11" spans="3:8" ht="29.25">
      <c r="C11" s="327" t="s">
        <v>464</v>
      </c>
      <c r="D11" s="327" t="s">
        <v>1389</v>
      </c>
      <c r="E11" s="328">
        <v>45993</v>
      </c>
      <c r="F11" s="327">
        <v>10000</v>
      </c>
      <c r="G11" s="332" t="s">
        <v>1388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1391</v>
      </c>
      <c r="W1" s="396"/>
      <c r="X1" s="396"/>
      <c r="Y1" s="104"/>
    </row>
    <row r="2" spans="1:25" s="101" customFormat="1" ht="11.25" customHeight="1">
      <c r="A2" s="105" t="s">
        <v>1392</v>
      </c>
      <c r="B2" s="105" t="s">
        <v>1393</v>
      </c>
      <c r="C2" s="105" t="s">
        <v>313</v>
      </c>
      <c r="D2" s="106" t="s">
        <v>869</v>
      </c>
      <c r="E2" s="106" t="s">
        <v>870</v>
      </c>
      <c r="F2" s="106" t="s">
        <v>1394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1395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0.375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ZPT-ZPG</v>
      </c>
      <c r="F277" s="110" t="str">
        <f>IF(SP_SUL!B279="","*",SP_SUL!B279)</f>
        <v>*</v>
      </c>
      <c r="G277" s="110" t="str">
        <f>IF(SP_SUL!D279="","*",SP_SUL!D279)</f>
        <v>V98</v>
      </c>
      <c r="H277" s="110" t="str">
        <f>IF(SP_SUL!F279="","*",SP_SUL!F279)</f>
        <v>DETECÇÃO - RONDA 7 DIAS</v>
      </c>
      <c r="I277" s="110" t="str">
        <f>IF(SP_SUL!H279="","*",SP_SUL!H279)</f>
        <v>ZPGZZV</v>
      </c>
      <c r="J277" s="110" t="str">
        <f>IF(SP_SUL!I279="","*",SP_SUL!I279)</f>
        <v>S29MRS1</v>
      </c>
      <c r="K277" s="110" t="str">
        <f>IF(SP_SUL!M279="","*",SP_SUL!M279)</f>
        <v>ZPG</v>
      </c>
      <c r="L277" s="339" t="str">
        <f>IF(SP_SUL!N279="","*",SP_SUL!N279)</f>
        <v>ZPGZPTZPG</v>
      </c>
      <c r="M277" s="111">
        <f>IF(SP_SUL!J279="","*",SP_SUL!J279)</f>
        <v>53</v>
      </c>
      <c r="N277" s="270">
        <f>IF(SP_SUL!K279="","*",SP_SUL!K279)</f>
        <v>125</v>
      </c>
      <c r="O277" s="270" t="str">
        <f>IF(SP_SUL!L279="","*",SP_SUL!L279)</f>
        <v>-</v>
      </c>
      <c r="P277" s="111"/>
      <c r="Q277" s="128">
        <f>IF(SP_SUL!O279="","*",SP_SUL!O279)</f>
        <v>0.375</v>
      </c>
      <c r="R277" s="128">
        <f>IF(SP_SUL!P279="","*",SP_SUL!P279)</f>
        <v>4.1666666666666664E-2</v>
      </c>
      <c r="S277" s="110" t="str">
        <f>IF(SP_SUL!Q279="","*",CONCATENATE(SP_SUL!Q279," ",SP_SUL!R279))</f>
        <v>30 KM</v>
      </c>
      <c r="T277" s="110" t="str">
        <f>IF(SP_SUL!V279="","*",SP_SUL!V279)</f>
        <v>John / Andressa</v>
      </c>
      <c r="U277" s="110" t="str">
        <f>IF(SP_SUL!W279="","*",SP_SUL!W279)</f>
        <v>R7D (A84 embarcado)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1397</v>
      </c>
      <c r="D5" s="398"/>
      <c r="E5" s="398"/>
      <c r="F5" s="398"/>
      <c r="G5" s="398"/>
      <c r="H5" s="398"/>
      <c r="I5" s="398"/>
      <c r="J5" s="399"/>
      <c r="K5" s="400" t="s">
        <v>1398</v>
      </c>
      <c r="L5" s="401"/>
      <c r="M5" s="401"/>
      <c r="N5" s="401"/>
      <c r="O5" s="402" t="s">
        <v>1399</v>
      </c>
      <c r="P5" s="403"/>
      <c r="Q5" s="404"/>
    </row>
    <row r="6" spans="1:17" s="94" customFormat="1" ht="15.75" customHeight="1">
      <c r="A6" s="88" t="s">
        <v>1394</v>
      </c>
      <c r="B6" s="95" t="s">
        <v>1393</v>
      </c>
      <c r="C6" s="96" t="s">
        <v>869</v>
      </c>
      <c r="D6" s="97" t="s">
        <v>870</v>
      </c>
      <c r="E6" s="96" t="s">
        <v>1400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1401</v>
      </c>
      <c r="M6" s="139" t="s">
        <v>335</v>
      </c>
      <c r="N6" s="140" t="s">
        <v>864</v>
      </c>
      <c r="O6" s="246" t="s">
        <v>907</v>
      </c>
      <c r="P6" s="157"/>
      <c r="Q6" s="193" t="s">
        <v>1402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0.375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ZPT-ZPG</v>
      </c>
      <c r="E274" s="100" t="str">
        <f>IF(SP_SUL!D279="","*",SP_SUL!D279)</f>
        <v>V98</v>
      </c>
      <c r="F274" s="100" t="str">
        <f>IF(SP_SUL!H279="","*",SP_SUL!H279)</f>
        <v>ZPGZZV</v>
      </c>
      <c r="G274" s="100" t="str">
        <f>IF(SP_SUL!M279="","*",SP_SUL!M279)</f>
        <v>ZPG</v>
      </c>
      <c r="H274" s="154">
        <f>IF(SP_SUL!K279="","*",SP_SUL!K279)</f>
        <v>125</v>
      </c>
      <c r="I274" s="132">
        <f>IF(SP_SUL!O279="","*",SP_SUL!O279)</f>
        <v>0.375</v>
      </c>
      <c r="J274" s="132">
        <f>IF(SP_SUL!P279="","*",SP_SUL!P279)</f>
        <v>4.1666666666666664E-2</v>
      </c>
      <c r="K274" s="141" t="str">
        <f>IF(SP_SUL!AK279="","*",SP_SUL!AK279)</f>
        <v>ZPGZZV</v>
      </c>
      <c r="L274" s="141" t="str">
        <f>IF(SP_SUL!AM279="","*",SP_SUL!AM279)</f>
        <v>ZPG</v>
      </c>
      <c r="M274" s="141">
        <f>IF(SP_SUL!AP279="","*",SP_SUL!AP279)</f>
        <v>125</v>
      </c>
      <c r="N274" s="141" t="str">
        <f>IF(SP_SUL!AM279="","*",SP_SUL!AM279)</f>
        <v>ZPG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1403</v>
      </c>
      <c r="C2" s="96" t="s">
        <v>854</v>
      </c>
      <c r="D2" s="96" t="s">
        <v>856</v>
      </c>
      <c r="E2" s="96" t="s">
        <v>1404</v>
      </c>
      <c r="F2" s="96" t="s">
        <v>1405</v>
      </c>
      <c r="G2" s="96" t="s">
        <v>1406</v>
      </c>
      <c r="H2" s="96" t="s">
        <v>1407</v>
      </c>
      <c r="I2" s="96" t="s">
        <v>1408</v>
      </c>
      <c r="J2" s="96" t="s">
        <v>1409</v>
      </c>
      <c r="K2" s="131" t="s">
        <v>1410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*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*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*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*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*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*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*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*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*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*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*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*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V98</v>
      </c>
      <c r="E258" s="121" t="str">
        <f>IF(SP_SUL!H279="","*",SP_SUL!H279)</f>
        <v>ZPGZZV</v>
      </c>
      <c r="F258" s="137" t="str">
        <f>IF(SP_SUL!M279="","*",SP_SUL!M279)</f>
        <v>ZPG</v>
      </c>
      <c r="G258" s="121" t="str">
        <f>IF(SP_SUL!I279="","*",SP_SUL!I279)</f>
        <v>S29MRS1</v>
      </c>
      <c r="H258" s="121" t="str">
        <f>IF(SP_SUL!AB279="","*",SP_SUL!AB279)</f>
        <v>-</v>
      </c>
      <c r="I258" s="121" t="str">
        <f>IF(SP_SUL!AC279="","*",SP_SUL!AC279)</f>
        <v>-</v>
      </c>
      <c r="J258" s="122" t="str">
        <f>IF(SP_SUL!AA279="","*",SP_SUL!AA279)</f>
        <v>-</v>
      </c>
      <c r="K258" s="134" t="str">
        <f>IF(SP_SUL!AD279="","*",SP_SUL!AD279)</f>
        <v>-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2025-12-10T17:25:53Z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