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510" documentId="8_{B6337239-1A00-434D-AAD0-422EA1FEB5AE}" xr6:coauthVersionLast="47" xr6:coauthVersionMax="47" xr10:uidLastSave="{3685CB9A-DC22-476C-B63C-5CC97641D543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5" i="1" l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3" i="16" s="1"/>
  <c r="N248" i="1" a="1"/>
  <c r="N248" i="1" s="1"/>
  <c r="L253" i="16" s="1"/>
  <c r="R248" i="1"/>
  <c r="S248" i="1" a="1"/>
  <c r="S248" i="1" s="1"/>
  <c r="D253" i="16" s="1"/>
  <c r="T248" i="1" a="1"/>
  <c r="T248" i="1" s="1"/>
  <c r="E253" i="16" s="1"/>
  <c r="AI248" i="1"/>
  <c r="BB248" i="1" s="1"/>
  <c r="AJ248" i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2" i="16" s="1"/>
  <c r="N257" i="1" a="1"/>
  <c r="N257" i="1" s="1"/>
  <c r="L262" i="16" s="1"/>
  <c r="R257" i="1"/>
  <c r="S257" i="1" a="1"/>
  <c r="S257" i="1" s="1"/>
  <c r="D262" i="16" s="1"/>
  <c r="T257" i="1" a="1"/>
  <c r="T257" i="1" s="1"/>
  <c r="E262" i="16" s="1"/>
  <c r="AI257" i="1"/>
  <c r="BB257" i="1" s="1"/>
  <c r="AJ257" i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0" i="16" s="1"/>
  <c r="N265" i="1" a="1"/>
  <c r="N265" i="1" s="1"/>
  <c r="L270" i="16" s="1"/>
  <c r="R265" i="1"/>
  <c r="S265" i="1" a="1"/>
  <c r="S265" i="1" s="1"/>
  <c r="D270" i="16" s="1"/>
  <c r="T265" i="1" a="1"/>
  <c r="T265" i="1" s="1"/>
  <c r="E270" i="16" s="1"/>
  <c r="AI265" i="1"/>
  <c r="BB265" i="1" s="1"/>
  <c r="AJ265" i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1" i="16" s="1"/>
  <c r="N266" i="1" a="1"/>
  <c r="N266" i="1" s="1"/>
  <c r="L271" i="16" s="1"/>
  <c r="R266" i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4" i="16" s="1"/>
  <c r="N279" i="1" a="1"/>
  <c r="N279" i="1" s="1"/>
  <c r="L284" i="16" s="1"/>
  <c r="R279" i="1"/>
  <c r="S279" i="1" a="1"/>
  <c r="S279" i="1" s="1"/>
  <c r="D284" i="16" s="1"/>
  <c r="T279" i="1" a="1"/>
  <c r="T279" i="1" s="1"/>
  <c r="E284" i="16" s="1"/>
  <c r="AI279" i="1"/>
  <c r="BB279" i="1" s="1"/>
  <c r="AJ279" i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67" i="1" l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<sst xmlns="http://schemas.openxmlformats.org/spreadsheetml/2006/main" count="7057" uniqueCount="1792">
  <si>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</si>
  <si>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</si>
  <si>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</si>
  <si>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</si>
  <si>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</si>
  <si>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</si>
  <si>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</si>
  <si>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</si>
  <si>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</si>
  <si>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</si>
  <si>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</si>
  <si>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</si>
  <si>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</si>
  <si>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</si>
  <si>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</si>
  <si>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</si>
  <si>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</si>
  <si>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</si>
  <si>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</si>
  <si>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</si>
  <si>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</si>
  <si>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</si>
  <si>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</si>
  <si>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</si>
  <si>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</si>
  <si>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</si>
  <si>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</si>
  <si>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</si>
  <si>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</si>
  <si>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</si>
  <si>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</si>
  <si>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</si>
  <si>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</si>
  <si>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</si>
  <si>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</si>
  <si>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</si>
  <si>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</si>
  <si>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</si>
  <si>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</si>
  <si>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</si>
  <si>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</si>
  <si>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</si>
  <si>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</si>
  <si>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</si>
  <si>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</si>
  <si>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</si>
  <si>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</si>
  <si>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</si>
  <si>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</si>
  <si>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</si>
  <si>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</si>
  <si>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</si>
  <si>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</si>
  <si>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</si>
  <si>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</si>
  <si>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</si>
  <si>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</si>
  <si>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</si>
  <si>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</si>
  <si>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</si>
  <si>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</si>
  <si>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</si>
  <si>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</si>
  <si>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</si>
  <si>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</si>
  <si>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</si>
  <si>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</si>
  <si>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</si>
  <si>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</si>
  <si>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</si>
  <si>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</si>
  <si>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</si>
  <si>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</si>
  <si>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</si>
  <si>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</si>
  <si>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</si>
  <si>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</si>
  <si>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</si>
  <si>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</si>
  <si>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</si>
  <si>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</si>
  <si>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</si>
  <si>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</si>
  <si>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</si>
  <si>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</si>
  <si>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</si>
  <si>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</si>
  <si>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</si>
  <si>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</si>
  <si>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</si>
  <si>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</si>
  <si>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</si>
  <si>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</si>
  <si>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</si>
  <si>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</si>
  <si>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</si>
  <si>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</si>
  <si>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</si>
  <si>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</si>
  <si>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</si>
  <si>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</si>
  <si>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</si>
  <si>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</si>
  <si>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</si>
  <si>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</si>
  <si>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</si>
  <si>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</si>
  <si>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</si>
  <si>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</si>
  <si>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</si>
  <si>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</si>
  <si>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</si>
  <si>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</si>
  <si>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</si>
  <si>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</si>
  <si>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</si>
  <si>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</si>
  <si>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</si>
  <si>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</si>
  <si>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</si>
  <si>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</si>
  <si>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</si>
  <si>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</si>
  <si>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</si>
  <si>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</si>
  <si>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</si>
  <si>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</si>
  <si>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</si>
  <si>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</si>
  <si>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</si>
  <si>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</si>
  <si>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</si>
  <si>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</si>
  <si>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</si>
  <si>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</si>
  <si>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</si>
  <si>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</si>
  <si>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</si>
  <si>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</si>
  <si>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</si>
  <si>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</si>
  <si>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</si>
  <si>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</si>
  <si>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</si>
  <si>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</si>
  <si>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</si>
  <si>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</si>
  <si>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</si>
  <si>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</si>
  <si>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</si>
  <si>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</si>
  <si>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</si>
  <si>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</si>
  <si>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</si>
  <si>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</si>
  <si>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</si>
  <si>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</si>
  <si>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</si>
  <si>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</si>
  <si>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</si>
  <si>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</si>
  <si>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</si>
  <si>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</si>
  <si>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</si>
  <si>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</si>
  <si>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</si>
  <si>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</si>
  <si>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</si>
  <si>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</si>
  <si>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</si>
  <si>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</si>
  <si>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</si>
  <si>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</si>
  <si>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</si>
  <si>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</si>
  <si>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</si>
  <si>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</si>
  <si>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</si>
  <si>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</si>
  <si>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</si>
  <si>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</si>
  <si>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</si>
  <si>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</si>
  <si>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</si>
  <si>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</si>
  <si>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</si>
  <si>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</si>
  <si>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</si>
  <si>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</si>
  <si>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</si>
  <si>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</si>
  <si>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</si>
  <si>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</si>
  <si>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</si>
  <si>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</si>
  <si>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</si>
  <si>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</si>
  <si>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</si>
  <si>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</si>
  <si>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</si>
  <si>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</si>
  <si>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</si>
  <si>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</si>
  <si>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</si>
  <si>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</si>
  <si>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</si>
  <si>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</si>
  <si>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</si>
  <si>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</si>
  <si>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</si>
  <si>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</si>
  <si>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</si>
  <si>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</si>
  <si>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</si>
  <si>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</si>
  <si>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</si>
  <si>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</si>
  <si>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</si>
  <si>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</si>
  <si>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</si>
  <si>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</si>
  <si>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</si>
  <si>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</si>
  <si>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</si>
  <si>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</si>
  <si>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</si>
  <si>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</si>
  <si>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</si>
  <si>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</si>
  <si>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</si>
  <si>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</si>
  <si>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</si>
  <si>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</si>
  <si>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</si>
  <si>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</si>
  <si>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</si>
  <si>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</si>
  <si>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</si>
  <si>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</si>
  <si>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</si>
  <si>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</si>
  <si>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</si>
  <si>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</si>
  <si>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</si>
  <si>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</si>
  <si>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</si>
  <si>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</si>
  <si>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</si>
  <si>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</si>
  <si>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</si>
  <si>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</si>
  <si>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</si>
  <si>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</si>
  <si>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</si>
  <si>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</si>
  <si>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</si>
  <si>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</si>
  <si>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</si>
  <si>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</si>
  <si>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</si>
  <si>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</si>
  <si>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</si>
  <si>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</si>
  <si>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</si>
  <si>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</si>
  <si>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</si>
  <si>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</si>
  <si>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</si>
  <si>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</si>
  <si>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</si>
  <si>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</si>
  <si>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</si>
  <si>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</si>
  <si>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</si>
  <si>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</si>
  <si>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</si>
  <si>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</si>
  <si>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</si>
  <si>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</si>
  <si>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</si>
  <si>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</si>
  <si>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</si>
  <si>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</si>
  <si>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</si>
  <si>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</si>
  <si>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</si>
  <si>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</si>
  <si>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</si>
  <si>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</si>
  <si>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</si>
  <si>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</si>
  <si>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</si>
  <si>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</si>
  <si>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</si>
  <si>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</si>
  <si>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</si>
  <si>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</si>
  <si>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</si>
  <si>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</si>
  <si>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</si>
  <si>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</si>
  <si>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</si>
  <si>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</si>
  <si>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</si>
  <si>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</si>
  <si>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</si>
  <si>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</si>
  <si>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</si>
  <si>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</si>
  <si>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</si>
  <si>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</si>
  <si>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</si>
  <si>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</si>
  <si>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</si>
  <si>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</si>
  <si>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</si>
  <si>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</si>
  <si>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</si>
  <si>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</si>
  <si>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</si>
  <si>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</si>
  <si>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</si>
  <si>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</si>
  <si>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</si>
  <si>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</si>
  <si>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</si>
  <si>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</si>
  <si>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</si>
  <si>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</si>
  <si>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</si>
  <si>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</si>
  <si>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</si>
  <si>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</si>
  <si>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</si>
  <si>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</si>
  <si>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</si>
  <si>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</si>
  <si>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</si>
  <si>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</si>
  <si>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</si>
  <si>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</si>
  <si>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</si>
  <si>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</si>
  <si>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</si>
  <si>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</si>
  <si>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</si>
  <si>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</si>
  <si>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</si>
  <si>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</si>
  <si>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</si>
  <si>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</si>
  <si>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</si>
  <si>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</si>
  <si>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</si>
  <si>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</si>
  <si>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</si>
  <si>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</si>
  <si>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</si>
  <si>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</si>
  <si>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</si>
  <si>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</si>
  <si>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</si>
  <si>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</si>
  <si>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</si>
  <si>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</si>
  <si>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</si>
  <si>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</si>
  <si>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</si>
  <si>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</si>
  <si>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</si>
  <si>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</si>
  <si>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</si>
  <si>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</si>
  <si>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</si>
  <si>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</si>
  <si>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</si>
  <si>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</si>
  <si>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</si>
  <si>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</si>
  <si>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</si>
  <si>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</si>
  <si>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</si>
  <si>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</si>
  <si>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</si>
  <si>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</si>
  <si>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</si>
  <si>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</si>
  <si>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</si>
  <si>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</si>
  <si>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</si>
  <si>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</si>
  <si>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</si>
  <si>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</si>
  <si>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</si>
  <si>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</si>
  <si>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</si>
  <si>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</si>
  <si>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</si>
  <si>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</si>
  <si>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</si>
  <si>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</si>
  <si>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</si>
  <si>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</si>
  <si>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</si>
  <si>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</si>
  <si>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</si>
  <si>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</si>
  <si>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</si>
  <si>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</si>
  <si>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</si>
  <si>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</si>
  <si>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</si>
  <si>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</si>
  <si>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</si>
  <si>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</si>
  <si>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</si>
  <si>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</si>
  <si>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</si>
  <si>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</si>
  <si>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</si>
  <si>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</si>
  <si>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</si>
  <si>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</si>
  <si>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</si>
  <si>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</si>
  <si>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</si>
  <si>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</si>
  <si>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</si>
  <si>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</si>
  <si>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</si>
  <si>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</si>
  <si>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</si>
  <si>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</si>
  <si>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</si>
  <si>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</si>
  <si>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</si>
  <si>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</si>
  <si>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</si>
  <si>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</si>
  <si>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</si>
  <si>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</si>
  <si>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</si>
  <si>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</si>
  <si>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</si>
  <si>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</si>
  <si>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</si>
  <si>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</si>
  <si>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</si>
  <si>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</si>
  <si>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</si>
  <si>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</si>
  <si>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</si>
  <si>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</si>
  <si>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</si>
  <si>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</si>
  <si>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</si>
  <si>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</si>
  <si>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</si>
  <si>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</si>
  <si>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</si>
  <si>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</si>
  <si>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</si>
  <si>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</si>
  <si>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</si>
  <si>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</si>
  <si>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</si>
  <si>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</si>
  <si>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</si>
  <si>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</si>
  <si>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</si>
  <si>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</si>
  <si>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</si>
  <si>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</si>
  <si>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</si>
  <si>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</si>
  <si>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</si>
  <si>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</si>
  <si>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</si>
  <si>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</si>
  <si>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</si>
  <si>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</si>
  <si>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</si>
  <si>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</si>
  <si>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</si>
  <si>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</si>
  <si>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</si>
  <si>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</si>
  <si>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</si>
  <si>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</si>
  <si>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</si>
  <si>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</si>
  <si>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</si>
  <si>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</si>
  <si>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</si>
  <si>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</si>
  <si>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</si>
  <si>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</si>
  <si>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</si>
  <si>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</si>
  <si>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</si>
  <si>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</si>
  <si>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</si>
  <si>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</si>
  <si>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</si>
  <si>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</si>
  <si>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</si>
  <si>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</si>
  <si>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</si>
  <si>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</si>
  <si>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</si>
  <si>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</si>
  <si>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</si>
  <si>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</si>
  <si>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</si>
  <si>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</si>
  <si>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</si>
  <si>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</si>
  <si>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</si>
  <si>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</si>
  <si>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</si>
  <si>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</si>
  <si>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</si>
  <si>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</si>
  <si>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</si>
  <si>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</si>
  <si>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</si>
  <si>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</si>
  <si>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</si>
  <si>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</si>
  <si>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</si>
  <si>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</si>
  <si>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</si>
  <si>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</si>
  <si>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</si>
  <si>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</si>
  <si>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</si>
  <si>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</si>
  <si>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</si>
  <si>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</si>
  <si>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</si>
  <si>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</si>
  <si>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</si>
  <si>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</si>
  <si>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</si>
  <si>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</si>
  <si>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</si>
  <si>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</si>
  <si>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</si>
  <si>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</si>
  <si>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</si>
  <si>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</si>
  <si>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</si>
  <si>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</si>
  <si>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</si>
  <si>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</si>
  <si>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</si>
  <si>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</si>
  <si>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</si>
  <si>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</si>
  <si>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</si>
  <si>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</si>
  <si>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</si>
  <si>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</si>
  <si>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</si>
  <si>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</si>
  <si>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</si>
  <si>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</si>
  <si>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</si>
  <si>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</si>
  <si>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</si>
  <si>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</si>
  <si>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</si>
  <si>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</si>
  <si>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</si>
  <si>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</si>
  <si>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</si>
  <si>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</si>
  <si>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</si>
  <si>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</si>
  <si>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</si>
  <si>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</si>
  <si>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</si>
  <si>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</si>
  <si>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</si>
  <si>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</si>
  <si>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</si>
  <si>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</si>
  <si>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</si>
  <si>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</si>
  <si>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</si>
  <si>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</si>
  <si>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</si>
  <si>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</si>
  <si>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</si>
  <si>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</si>
  <si>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</si>
  <si>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</si>
  <si>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</si>
  <si>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</si>
  <si>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</si>
  <si>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</si>
  <si>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</si>
  <si>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</si>
  <si>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</si>
  <si>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</si>
  <si>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</si>
  <si>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</si>
  <si>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</si>
  <si>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</si>
  <si>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</si>
  <si>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</si>
  <si>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</si>
  <si>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</si>
  <si>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</si>
  <si>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</si>
  <si>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</si>
  <si>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</si>
  <si>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</si>
  <si>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</si>
  <si>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</si>
  <si>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</si>
  <si>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</si>
  <si>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</si>
  <si>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</si>
  <si>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</si>
  <si>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</si>
  <si>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</si>
  <si>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</si>
  <si>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</si>
  <si>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</si>
  <si>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</si>
  <si>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</si>
  <si>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</si>
  <si>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</si>
  <si>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</si>
  <si>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</si>
  <si>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</si>
  <si>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</si>
  <si>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</si>
  <si>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</si>
  <si>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</si>
  <si>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</si>
  <si>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</si>
  <si>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</si>
  <si>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</si>
  <si>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</si>
  <si>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</si>
  <si>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</si>
  <si>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</si>
  <si>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</si>
  <si>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</si>
  <si>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</si>
  <si>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</si>
  <si>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</si>
  <si>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</si>
  <si>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</si>
  <si>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</si>
  <si>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</si>
  <si>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</si>
  <si>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</si>
  <si>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</si>
  <si>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</si>
  <si>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</si>
  <si>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</si>
  <si>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</si>
  <si>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</si>
  <si>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</si>
  <si>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</si>
  <si>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</si>
  <si>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</si>
  <si>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</si>
  <si>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</si>
  <si>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</si>
  <si>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</si>
  <si>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</si>
  <si>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</si>
  <si>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</si>
  <si>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</si>
  <si>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</si>
  <si>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</si>
  <si>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</si>
  <si>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</si>
  <si>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</si>
  <si>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</si>
  <si>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</si>
  <si>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</si>
  <si>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</si>
  <si>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</si>
  <si>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</si>
  <si>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</si>
  <si>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</si>
  <si>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</si>
  <si>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</si>
  <si>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</si>
  <si>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</si>
  <si>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</si>
  <si>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</si>
  <si>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</si>
  <si>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</si>
  <si>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</si>
  <si>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</si>
  <si>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</si>
  <si>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</si>
  <si>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</si>
  <si>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</si>
  <si>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</si>
  <si>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</si>
  <si>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</si>
  <si>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</si>
  <si>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</si>
  <si>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</si>
  <si>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</si>
  <si>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</si>
  <si>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</si>
  <si>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</si>
  <si>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</si>
  <si>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</si>
  <si>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</si>
  <si>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</si>
  <si>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</si>
  <si>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</si>
  <si>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</si>
  <si>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</si>
  <si>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</si>
  <si>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</si>
  <si>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</si>
  <si>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</si>
  <si>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</si>
  <si>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</si>
  <si>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</si>
  <si>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</si>
  <si>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</si>
  <si>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</si>
  <si>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</si>
  <si>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</si>
  <si>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</si>
  <si>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</si>
  <si>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</si>
  <si>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</si>
  <si>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</si>
  <si>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</si>
  <si>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</si>
  <si>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</si>
  <si>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</si>
  <si>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</si>
  <si>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</si>
  <si>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</si>
  <si>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</si>
  <si>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</si>
  <si>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</si>
  <si>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</si>
  <si>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</si>
  <si>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</si>
  <si>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</si>
  <si>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</si>
  <si>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</si>
  <si>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</si>
  <si>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</si>
  <si>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</si>
  <si>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</si>
  <si>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</si>
  <si>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</si>
  <si>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</si>
  <si>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</si>
  <si>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</si>
  <si>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</si>
  <si>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</si>
  <si>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</si>
  <si>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</si>
  <si>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</si>
  <si>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</si>
  <si>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</si>
  <si>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</si>
  <si>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</si>
  <si>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</si>
  <si>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</si>
  <si>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</si>
  <si>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</si>
  <si>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</si>
  <si>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</si>
  <si>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</si>
  <si>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</si>
  <si>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</si>
  <si>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</si>
  <si>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</si>
  <si>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</si>
  <si>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</si>
  <si>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</si>
  <si>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</si>
  <si>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</si>
  <si>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</si>
  <si>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</si>
  <si>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</si>
  <si>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</si>
  <si>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</si>
  <si>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</si>
  <si>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</si>
  <si>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</si>
  <si>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</si>
  <si>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</si>
  <si>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</si>
  <si>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</si>
  <si>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</si>
  <si>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</si>
  <si>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</si>
  <si>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</si>
  <si>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</si>
  <si>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</si>
  <si>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</si>
  <si>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</si>
  <si>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</si>
  <si>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</si>
  <si>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</si>
  <si>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</si>
  <si>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</si>
  <si>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</si>
  <si>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</si>
  <si>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</si>
  <si>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</si>
  <si>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</si>
  <si>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</si>
  <si>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</si>
  <si>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</si>
  <si>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</si>
  <si>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</si>
  <si>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</si>
  <si>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</si>
  <si>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</si>
  <si>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</si>
  <si>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</si>
  <si>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</si>
  <si>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</si>
  <si>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</si>
  <si>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</si>
  <si>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</si>
  <si>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</si>
  <si>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</si>
  <si>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</si>
  <si>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</si>
  <si>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</si>
  <si>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</si>
  <si>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</si>
  <si>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</si>
  <si>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</si>
  <si>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</si>
  <si>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</si>
  <si>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</si>
  <si>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</si>
  <si>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</si>
  <si>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</si>
  <si>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</si>
  <si>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</si>
  <si>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</si>
  <si>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</si>
  <si>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</si>
  <si>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</si>
  <si>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</si>
  <si>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</si>
  <si>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</si>
  <si>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</si>
  <si>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</si>
  <si>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</si>
  <si>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</si>
  <si>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</si>
  <si>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</si>
  <si>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</si>
  <si>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</si>
  <si>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</si>
  <si>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</si>
  <si>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</si>
  <si>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</si>
  <si>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</si>
  <si>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</si>
  <si>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</si>
  <si>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</si>
  <si>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</si>
  <si>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</si>
  <si>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</si>
  <si>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</si>
  <si>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</si>
  <si>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</si>
  <si>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</si>
  <si>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</si>
  <si>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</si>
  <si>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</si>
  <si>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</si>
  <si>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</si>
  <si>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</si>
  <si>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</si>
  <si>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</si>
  <si>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</si>
  <si>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</si>
  <si>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</si>
  <si>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</si>
  <si>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</si>
  <si>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</si>
  <si>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</si>
  <si>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</si>
  <si>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</si>
  <si>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</si>
  <si>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</si>
  <si>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</si>
  <si>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</si>
  <si>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</si>
  <si>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</si>
  <si>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</si>
  <si>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</si>
  <si>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</si>
  <si>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</si>
  <si>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</si>
  <si>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</si>
  <si>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</si>
  <si>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</si>
  <si>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</si>
  <si>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</si>
  <si>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</si>
  <si>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</si>
  <si>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</si>
  <si>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</si>
  <si>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</si>
  <si>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</si>
  <si>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</si>
  <si>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</si>
  <si>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</si>
  <si>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</si>
  <si>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</si>
  <si>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</si>
  <si>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</si>
  <si>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</si>
  <si>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</si>
  <si>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</si>
  <si>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</si>
  <si>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</si>
  <si>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</si>
  <si>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</si>
  <si>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</si>
  <si>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</si>
  <si>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</si>
  <si>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</si>
  <si>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</si>
  <si>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</si>
  <si>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</si>
  <si>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</si>
  <si>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</si>
  <si>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</si>
  <si>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</si>
  <si>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</si>
  <si>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</si>
  <si>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</si>
  <si>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</si>
  <si>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</si>
  <si>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</si>
  <si>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</si>
  <si>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</si>
  <si>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</si>
  <si>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</si>
  <si>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</si>
  <si>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</si>
  <si>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</si>
  <si>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</si>
  <si>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</si>
  <si>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</si>
  <si>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</si>
  <si>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</si>
  <si>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</si>
  <si>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</si>
  <si>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</si>
  <si>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</si>
  <si>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</si>
  <si>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</si>
  <si>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</si>
  <si>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</si>
  <si>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</si>
  <si>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</si>
  <si>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</si>
  <si>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</si>
  <si>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</si>
  <si>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</si>
  <si>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</si>
  <si>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</si>
  <si>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</si>
  <si>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</si>
  <si>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</si>
  <si>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</si>
  <si>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</si>
  <si>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</si>
  <si>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</si>
  <si>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</si>
  <si>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</si>
  <si>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</si>
  <si>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</si>
  <si>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</si>
  <si>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</si>
  <si>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</si>
  <si>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</si>
  <si>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</si>
  <si>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</si>
  <si>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</si>
  <si>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</si>
  <si>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</si>
  <si>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</si>
  <si>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</si>
  <si>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</si>
  <si>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</si>
  <si>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</si>
  <si>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</si>
  <si>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</si>
  <si>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</si>
  <si>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</si>
  <si>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</si>
  <si>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</si>
  <si>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</si>
  <si>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</si>
  <si>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</si>
  <si>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</si>
  <si>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</si>
  <si>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</si>
  <si>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</si>
  <si>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</si>
  <si>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</si>
  <si>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</si>
  <si>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</si>
  <si>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</si>
  <si>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</si>
  <si>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</si>
  <si>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</si>
  <si>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</si>
  <si>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</si>
  <si>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</si>
  <si>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</si>
  <si>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</si>
  <si>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</si>
  <si>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</si>
  <si>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</si>
  <si>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</si>
  <si>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</si>
  <si>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</si>
  <si>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</si>
  <si>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</si>
  <si>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</si>
  <si>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</si>
  <si>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</si>
  <si>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</si>
  <si>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</si>
  <si>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</si>
  <si>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</si>
  <si>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</si>
  <si>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</si>
  <si>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</si>
  <si>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</si>
  <si>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</si>
  <si>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</si>
  <si>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</si>
  <si>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</si>
  <si>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</si>
  <si>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</si>
  <si>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</si>
  <si>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</si>
  <si>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</si>
  <si>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</si>
  <si>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</si>
  <si>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</si>
  <si>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</si>
  <si>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</si>
  <si>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</si>
  <si>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</si>
  <si>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</si>
  <si>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</si>
  <si>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</si>
  <si>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</si>
  <si>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</si>
  <si>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</si>
  <si>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</si>
  <si>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</si>
  <si>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</si>
  <si>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</si>
  <si>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</si>
  <si>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</si>
  <si>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</si>
  <si>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</si>
  <si>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</si>
  <si>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</si>
  <si>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</si>
  <si>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</si>
  <si>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</si>
  <si>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</si>
  <si>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</si>
  <si>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</si>
  <si>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</si>
  <si>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</si>
  <si>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</si>
  <si>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</si>
  <si>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</si>
  <si>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</si>
  <si>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</si>
  <si>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</si>
  <si>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</si>
  <si>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</si>
  <si>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</si>
  <si>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</si>
  <si>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</si>
  <si>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</si>
  <si>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</si>
  <si>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</si>
  <si>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</si>
  <si>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</si>
  <si>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</si>
  <si>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</si>
  <si>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</si>
  <si>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</si>
  <si>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</si>
  <si>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</si>
  <si>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</si>
  <si>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</si>
  <si>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</si>
  <si>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</si>
  <si>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</si>
  <si>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</si>
  <si>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</si>
  <si>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</si>
  <si>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</si>
  <si>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</si>
  <si>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</si>
  <si>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</si>
  <si>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</si>
  <si>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</si>
  <si>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</si>
  <si>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</si>
  <si>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</si>
  <si>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</si>
  <si>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</si>
  <si>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</si>
  <si>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</si>
  <si>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</si>
  <si>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</si>
  <si>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</si>
  <si>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</si>
  <si>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</si>
  <si>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</si>
  <si>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</si>
  <si>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</si>
  <si>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</si>
  <si>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</si>
  <si>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</si>
  <si>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</si>
  <si>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</si>
  <si>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</si>
  <si>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</si>
  <si>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</si>
  <si>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</si>
  <si>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</si>
  <si>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</si>
  <si>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</si>
  <si>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</si>
  <si>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</si>
  <si>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</si>
  <si>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</si>
  <si>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</si>
  <si>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</si>
  <si>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</si>
  <si>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</si>
  <si>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</si>
  <si>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</si>
  <si>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</si>
  <si>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</si>
  <si>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</si>
  <si>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</si>
  <si>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</si>
  <si>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</si>
  <si>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</si>
  <si>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</si>
  <si>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</si>
  <si>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</si>
  <si>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</si>
  <si>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</si>
  <si>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</si>
  <si>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</si>
  <si>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</si>
  <si>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</si>
  <si>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</si>
  <si>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</si>
  <si>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</si>
  <si>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</si>
  <si>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</si>
  <si>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</si>
  <si>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</si>
  <si>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</si>
  <si>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</si>
  <si>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</si>
  <si>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</si>
  <si>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</si>
  <si>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</si>
  <si>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</si>
  <si>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</si>
  <si>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</si>
  <si>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</si>
  <si>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</si>
  <si>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</si>
  <si>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</si>
  <si>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</si>
  <si>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</si>
  <si>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</si>
  <si>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</si>
  <si>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</si>
  <si>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</si>
  <si>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</si>
  <si>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</si>
  <si>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</si>
  <si>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</si>
  <si>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</si>
  <si>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</si>
  <si>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</si>
  <si>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</si>
  <si>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</si>
  <si>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</si>
  <si>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</si>
  <si>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</si>
  <si>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</si>
  <si>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</si>
  <si>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</si>
  <si>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</si>
  <si>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</si>
  <si>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</si>
  <si>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</si>
  <si>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</si>
  <si>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</si>
  <si>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</si>
  <si>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</si>
  <si>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</si>
  <si>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</si>
  <si>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</si>
  <si>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</si>
  <si>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</si>
  <si>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</si>
  <si>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</si>
  <si>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</si>
  <si>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</si>
  <si>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</si>
  <si>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</si>
  <si>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</si>
  <si>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</si>
  <si>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</si>
  <si>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</si>
  <si>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</si>
  <si>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</si>
  <si>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</si>
  <si>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</si>
  <si>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</si>
  <si>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</si>
  <si>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</si>
  <si>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</si>
  <si>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</si>
  <si>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</si>
  <si>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</si>
  <si>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</si>
  <si>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</si>
  <si>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</si>
  <si>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</si>
  <si>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</si>
  <si>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</si>
  <si>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</si>
  <si>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</si>
  <si>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</si>
  <si>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</si>
  <si>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</si>
  <si>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</si>
  <si>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</si>
  <si>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</si>
  <si>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</si>
  <si>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</si>
  <si>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</si>
  <si>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</si>
  <si>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</si>
  <si>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</si>
  <si>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</si>
  <si>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</si>
  <si>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</si>
  <si>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</si>
  <si>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</si>
  <si>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</si>
  <si>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</si>
  <si>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</si>
  <si>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</si>
  <si>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</si>
  <si>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</si>
  <si>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</si>
  <si>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</si>
  <si>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</si>
  <si>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</si>
  <si>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</si>
  <si>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</si>
  <si>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</si>
  <si>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</si>
  <si>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</si>
  <si>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</si>
  <si>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</si>
  <si>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</si>
  <si>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</si>
  <si>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</si>
  <si>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</si>
  <si>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</si>
  <si>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</si>
  <si>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</si>
  <si>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</si>
  <si>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</si>
  <si>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</si>
  <si>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</si>
  <si>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</si>
  <si>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</si>
  <si>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</si>
  <si>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</si>
  <si>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</si>
  <si>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</si>
  <si>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</si>
  <si>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</si>
  <si>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</si>
  <si>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</si>
  <si>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</si>
  <si>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</si>
  <si>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</si>
  <si>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</si>
  <si>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</si>
  <si>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</si>
  <si>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</si>
  <si>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</si>
  <si>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</si>
  <si>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</si>
  <si>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</si>
  <si>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</si>
  <si>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</si>
  <si>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</si>
  <si>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</si>
  <si>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</si>
  <si>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</si>
  <si>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</si>
  <si>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</si>
  <si>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</si>
  <si>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</si>
  <si>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</si>
  <si>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</si>
  <si>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</si>
  <si>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</si>
  <si>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</si>
  <si>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</si>
  <si>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</si>
  <si>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</si>
  <si>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</si>
  <si>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</si>
  <si>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</si>
  <si>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</si>
  <si>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</si>
  <si>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</si>
  <si>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</si>
  <si>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</si>
  <si>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</si>
  <si>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</si>
  <si>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</si>
  <si>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</si>
  <si>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</si>
  <si>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</si>
  <si>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</si>
  <si>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</si>
  <si>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</si>
  <si>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</si>
  <si>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</si>
  <si>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</si>
  <si>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</si>
  <si>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</si>
  <si>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</si>
  <si>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</si>
  <si>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</si>
  <si>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</si>
  <si>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</si>
  <si>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</si>
  <si>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</si>
  <si>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</si>
  <si>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</si>
  <si>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</si>
  <si>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</si>
  <si>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</si>
  <si>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</si>
  <si>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</si>
  <si>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</si>
  <si>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</si>
  <si>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</si>
  <si>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</si>
  <si>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</si>
  <si>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</si>
  <si>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</si>
  <si>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</si>
  <si>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</si>
  <si>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</si>
  <si>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</si>
  <si>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</si>
  <si>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</si>
  <si>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</si>
  <si>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</si>
  <si>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</si>
  <si>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</si>
  <si>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</si>
  <si>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</si>
  <si>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</si>
  <si>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</si>
  <si>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</si>
  <si>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</si>
  <si>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</si>
  <si>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</si>
  <si>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</si>
  <si>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</si>
  <si>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</si>
  <si>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</si>
  <si>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</si>
  <si>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</si>
  <si>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</si>
  <si>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</si>
  <si>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</si>
  <si>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</si>
  <si>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</si>
  <si>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</si>
  <si>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</si>
  <si>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</si>
  <si>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</si>
  <si>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</si>
  <si>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</si>
  <si>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</si>
  <si>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</si>
  <si>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</si>
  <si>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</si>
  <si>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</si>
  <si>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</si>
  <si>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</si>
  <si>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</si>
  <si>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</si>
  <si>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</si>
  <si>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</si>
  <si>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</si>
  <si>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</si>
  <si>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</si>
  <si>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</si>
  <si>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</si>
  <si>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</si>
  <si>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</si>
  <si>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</si>
  <si>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</si>
  <si>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</si>
  <si>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</si>
  <si>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</si>
  <si>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</si>
  <si>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</si>
  <si>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</si>
  <si>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</si>
  <si>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</si>
  <si>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</si>
  <si>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</si>
  <si>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</si>
  <si>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</si>
  <si>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</si>
  <si>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</si>
  <si>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</si>
  <si>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</si>
  <si>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</si>
  <si>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</si>
  <si>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</si>
  <si>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</si>
  <si>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</si>
  <si>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</si>
  <si>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</si>
  <si>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</si>
  <si>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</si>
  <si>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</si>
  <si>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</si>
  <si>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</si>
  <si>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</si>
  <si>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</si>
  <si>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</si>
  <si>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</si>
  <si>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</si>
  <si>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</si>
  <si>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</si>
  <si>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</si>
  <si>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</si>
  <si>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</si>
  <si>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</si>
  <si>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</si>
  <si>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</si>
  <si>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</si>
  <si>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</si>
  <si>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</si>
  <si>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</si>
  <si>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</si>
  <si>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</si>
  <si>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</si>
  <si>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</si>
  <si>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</si>
  <si>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</si>
  <si>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</si>
  <si>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</si>
  <si>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</si>
  <si>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</si>
  <si>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</si>
  <si>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</si>
  <si>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</si>
  <si>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</si>
  <si>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</si>
  <si>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</si>
  <si>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</si>
  <si>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</si>
  <si>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</si>
  <si>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</si>
  <si>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</si>
  <si>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</si>
  <si>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</si>
  <si>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</si>
  <si>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</si>
  <si>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</si>
  <si>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</si>
  <si>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</si>
  <si>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</si>
  <si>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</si>
  <si>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</si>
  <si>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</si>
  <si>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</si>
  <si>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</si>
  <si>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</si>
  <si>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</si>
  <si>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</si>
  <si>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</si>
  <si>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</si>
  <si>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</si>
  <si>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</si>
  <si>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</si>
  <si>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</si>
  <si>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</si>
  <si>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</si>
  <si>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</si>
  <si>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</si>
  <si>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</si>
  <si>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</si>
  <si>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</si>
  <si>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</si>
  <si>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</si>
  <si>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</si>
  <si>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</si>
  <si>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</si>
  <si>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</si>
  <si>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</si>
  <si>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</si>
  <si>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</si>
  <si>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</si>
  <si>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</si>
  <si>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</si>
  <si>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</si>
  <si>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</si>
  <si>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</si>
  <si>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</si>
  <si>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</si>
  <si>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</si>
  <si>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</si>
  <si>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</si>
  <si>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</si>
  <si>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</si>
  <si>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</si>
  <si>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</si>
  <si>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</si>
  <si>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</si>
  <si>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</si>
  <si>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</si>
  <si>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</si>
  <si>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</si>
  <si>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</si>
  <si>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</si>
  <si>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</si>
  <si>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</si>
  <si>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</si>
  <si>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</si>
  <si>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</si>
  <si>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</si>
  <si>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</si>
  <si>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</si>
  <si>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</si>
  <si>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</si>
  <si>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</si>
  <si>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</si>
  <si>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</si>
  <si>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</si>
  <si>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</si>
  <si>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</si>
  <si>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</si>
  <si>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</si>
  <si>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</si>
  <si>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</si>
  <si>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</si>
  <si>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</si>
  <si>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</si>
  <si>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</si>
  <si>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</si>
  <si>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</si>
  <si>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</si>
  <si>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</si>
  <si>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</si>
  <si>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</si>
  <si>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</si>
  <si>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</si>
  <si>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</si>
  <si>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</si>
  <si>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</si>
  <si>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</si>
  <si>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</si>
  <si>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</si>
  <si>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</si>
  <si>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</si>
  <si>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</si>
  <si>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</si>
  <si>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</si>
  <si>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</si>
  <si>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</si>
  <si>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</si>
  <si>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</si>
  <si>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</si>
  <si>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</si>
  <si>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</si>
  <si>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</si>
  <si>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</si>
  <si>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</si>
  <si>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</si>
  <si>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</si>
  <si>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</si>
  <si>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</si>
  <si>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</si>
  <si>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</si>
  <si>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</si>
  <si>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</si>
  <si>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</si>
  <si>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</si>
  <si>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</si>
  <si>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</si>
  <si>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</si>
  <si>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</si>
  <si>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</si>
  <si>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</si>
  <si>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</si>
  <si>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</si>
  <si>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</si>
  <si>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</si>
  <si>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</si>
  <si>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</si>
  <si>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</si>
  <si>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</si>
  <si>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</si>
  <si>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</si>
  <si>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</si>
  <si>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</si>
  <si>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</si>
  <si>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</si>
  <si>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</si>
  <si>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</si>
  <si>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</si>
  <si>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</si>
  <si>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</si>
  <si>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</si>
  <si>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</si>
  <si>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</si>
  <si>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</si>
  <si>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</si>
  <si>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</si>
  <si>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</si>
  <si>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</si>
  <si>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</si>
  <si>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</si>
  <si>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</si>
  <si>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</si>
  <si>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</si>
  <si>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</si>
  <si>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</si>
  <si>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</si>
  <si>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</si>
  <si>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</si>
  <si>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</si>
  <si>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</si>
  <si>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</si>
  <si>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</si>
  <si>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</si>
  <si>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</si>
  <si>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</si>
  <si>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</si>
  <si>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</si>
  <si>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</si>
  <si>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</si>
  <si>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</si>
  <si>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</si>
  <si>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</si>
  <si>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</si>
  <si>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</si>
  <si>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</si>
  <si>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</si>
  <si>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</si>
  <si>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</si>
  <si>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</si>
  <si>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</si>
  <si>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</si>
  <si>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</si>
  <si>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</si>
  <si>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</si>
  <si>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</si>
  <si>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</si>
  <si>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</si>
  <si>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</si>
  <si>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</si>
  <si>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</si>
  <si>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</si>
  <si>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</si>
  <si>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</si>
  <si>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</si>
  <si>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</si>
  <si>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</si>
  <si>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</si>
  <si>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</si>
  <si>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</si>
  <si>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</si>
  <si>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</si>
  <si>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</si>
  <si>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</si>
  <si>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</si>
  <si>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</si>
  <si>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</si>
  <si>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</si>
  <si>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</si>
  <si>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</si>
  <si>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</si>
  <si>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MC1 as 08:24h - Intervalo das 9h as 12:40h</t>
  </si>
  <si>
    <t>Carga de brita</t>
  </si>
  <si>
    <t xml:space="preserve">Descarga de dormentes no km 37,5 ao 38,5 </t>
  </si>
  <si>
    <t>ZRL</t>
  </si>
  <si>
    <t>491+800	2vg
492+300	2vg
492+500	2vgb
492+700	2vg
493+300	1vg
494+300	2vg
494+500	3vg</t>
  </si>
  <si>
    <t xml:space="preserve">Execução de solda no AMV </t>
  </si>
  <si>
    <t>Deslocamento de ZTP para TAP</t>
  </si>
  <si>
    <t>1(Edson)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</si>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</sst>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2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AR1" activePane="topRight" state="frozen"/>
      <selection pane="topRight" activeCell="BA213" sqref="BA21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/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/>
      <c r="BN213" s="12"/>
      <c r="BO213" s="130"/>
      <c r="BP213" s="14"/>
      <c r="BQ213" s="10" t="str">
        <f t="shared" si="20"/>
        <v>Produção</v>
      </c>
      <c r="BR213" s="15">
        <f t="shared" si="21"/>
        <v>1.1166666666666663</v>
      </c>
      <c r="BS213" s="15">
        <f t="shared" si="22"/>
        <v>0</v>
      </c>
      <c r="BT213" s="231" t="str">
        <f t="shared" si="18"/>
        <v/>
      </c>
    </row>
    <row r="214" spans="1:72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20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0.5229166666666667</v>
      </c>
      <c r="AT217" s="32"/>
      <c r="AU217" s="32"/>
      <c r="AV217" s="32"/>
      <c r="AW217" s="32"/>
      <c r="AX217" s="32"/>
      <c r="AY217" s="174" t="str">
        <f>IF(D217="","*",IFERROR(IF(ISODD(COUNT(AS217:AX217)),"ERRO",SUM((AT217-AS217),(AV217-AU217),(AX217-AW217))),"ERRO"))</f>
        <v>ERRO</v>
      </c>
      <c r="AZ217" s="11"/>
      <c r="BA217" s="60"/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1</v>
      </c>
      <c r="BI217" s="14"/>
      <c r="BJ217" s="14" t="s">
        <v>1717</v>
      </c>
      <c r="BK217" s="14" t="s">
        <v>1718</v>
      </c>
      <c r="BL217" s="13"/>
      <c r="BM217" s="12"/>
      <c r="BN217" s="12"/>
      <c r="BO217" s="130"/>
      <c r="BP217" s="14"/>
      <c r="BQ217" s="10" t="e">
        <f t="shared" si="20"/>
        <v>#VALUE!</v>
      </c>
      <c r="BR217" s="15" t="e">
        <f t="shared" si="21"/>
        <v>#VALUE!</v>
      </c>
      <c r="BS217" s="15">
        <f t="shared" si="22"/>
        <v>0</v>
      </c>
      <c r="BT217" s="231" t="str">
        <f t="shared" si="18"/>
        <v/>
      </c>
    </row>
    <row r="218" spans="1:72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829</v>
      </c>
      <c r="G223" s="8" t="str">
        <f>IF(D223="","*",VLOOKUP(F223,BS_ATIVIDADE[#All],3,FALSE))</f>
        <v>TRILHO - SUBSTITUIÇÂO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/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/>
      <c r="BI224" s="14"/>
      <c r="BJ224" s="14" t="s">
        <v>1728</v>
      </c>
      <c r="BK224" s="14" t="s">
        <v>1728</v>
      </c>
      <c r="BL224" s="13"/>
      <c r="BM224" s="12"/>
      <c r="BN224" s="12"/>
      <c r="BO224" s="130"/>
      <c r="BP224" s="14"/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/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1729</v>
      </c>
      <c r="BK226" s="14" t="s">
        <v>1729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0</v>
      </c>
      <c r="AZ232" s="11"/>
      <c r="BA232" s="60"/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Produção e Intervalo</v>
      </c>
      <c r="BR232" s="15">
        <f t="shared" si="29"/>
        <v>0</v>
      </c>
      <c r="BS232" s="15">
        <f t="shared" si="30"/>
        <v>0</v>
      </c>
      <c r="BT232" s="231" t="str">
        <f t="shared" si="31"/>
        <v/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/>
      <c r="AS233" s="32"/>
      <c r="AT233" s="32"/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/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/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1730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0</v>
      </c>
      <c r="AZ234" s="11"/>
      <c r="BA234" s="60"/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Produção e Intervalo</v>
      </c>
      <c r="BR234" s="15">
        <f t="shared" si="29"/>
        <v>0</v>
      </c>
      <c r="BS234" s="15">
        <f t="shared" si="30"/>
        <v>0</v>
      </c>
      <c r="BT234" s="231" t="str">
        <f t="shared" si="31"/>
        <v/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0</v>
      </c>
      <c r="AZ235" s="11"/>
      <c r="BA235" s="60"/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Produção e Intervalo</v>
      </c>
      <c r="BR235" s="15">
        <f t="shared" si="29"/>
        <v>0</v>
      </c>
      <c r="BS235" s="15">
        <f t="shared" si="30"/>
        <v>0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/>
      <c r="AS237" s="32"/>
      <c r="AT237" s="32"/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/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/>
      </c>
    </row>
    <row r="238" spans="1:72" hidden="1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 hidden="1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/>
      <c r="AS239" s="32"/>
      <c r="AT239" s="32"/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/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6.25E-2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1731</v>
      </c>
      <c r="X241" s="151" t="s">
        <v>1005</v>
      </c>
      <c r="Y241" s="129" t="s">
        <v>1008</v>
      </c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/>
      <c r="AS241" s="32"/>
      <c r="AT241" s="32"/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0</v>
      </c>
      <c r="AZ241" s="11"/>
      <c r="BA241" s="60"/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Produção e Intervalo</v>
      </c>
      <c r="BR241" s="15">
        <f t="shared" si="29"/>
        <v>0</v>
      </c>
      <c r="BS241" s="15">
        <f t="shared" si="30"/>
        <v>0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/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1732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/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286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/>
      <c r="AT253" s="32"/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/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/>
      <c r="AT256" s="32"/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/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295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595.9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264" s="134">
        <v>0.375</v>
      </c>
      <c r="P264" s="134">
        <v>6.25E-2</v>
      </c>
      <c r="Q264" s="71">
        <v>2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TEP-TMJ</v>
      </c>
      <c r="AN264" s="166" t="str">
        <f>IF(BS_CONTROLE[[#This Row],[SB]]=0, "-", BS_CONTROLE[[#This Row],[SB]])</f>
        <v>585TMJ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595.9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303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W7046076</v>
      </c>
      <c r="B266" s="132">
        <v>46076</v>
      </c>
      <c r="C266" s="7">
        <f>IF(BS_CONTROLE[[#This Row],[DATA]]="","",WEEKNUM(BS_CONTROLE[[#This Row],[DATA]]))</f>
        <v>9</v>
      </c>
      <c r="D266" s="45" t="s">
        <v>878</v>
      </c>
      <c r="E266" s="175">
        <v>304</v>
      </c>
      <c r="F266" s="133" t="s">
        <v>815</v>
      </c>
      <c r="G266" s="8" t="str">
        <f>IF(D266="","*",VLOOKUP(F266,BS_ATIVIDADE[#All],3,FALSE))</f>
        <v>PEDRA</v>
      </c>
      <c r="H266" s="134" t="s">
        <v>1293</v>
      </c>
      <c r="I266" s="134" t="s">
        <v>1293</v>
      </c>
      <c r="J266" s="150">
        <v>74</v>
      </c>
      <c r="K266" s="150">
        <v>494.5</v>
      </c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6" s="148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266" s="134">
        <v>0.41666666666666669</v>
      </c>
      <c r="P266" s="134">
        <v>0.125</v>
      </c>
      <c r="Q266" s="71">
        <v>14</v>
      </c>
      <c r="R266" s="9" t="str">
        <f>IFERROR(_xlfn.XLOOKUP(F266, BS_ATIVIDADE[ATIVIDADE],BS_ATIVIDADE[UNIDADE] ), "*")</f>
        <v>VAGÕES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1566</v>
      </c>
      <c r="W266" s="220" t="s">
        <v>1733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PEDRA - DESCARGA</v>
      </c>
      <c r="AJ266" s="8" t="str">
        <f>IF(D266="","*",VLOOKUP(AI266,BS_ATIVIDADE[#Data],3,FALSE))</f>
        <v>PEDRA</v>
      </c>
      <c r="AK266" s="166" t="str">
        <f>IF(BS_CONTROLE[[#This Row],[Local - Partida]]=0, "-", BS_CONTROLE[[#This Row],[Local - Partida]])</f>
        <v>TAG</v>
      </c>
      <c r="AL266" s="166" t="str">
        <f>IF(BS_CONTROLE[[#This Row],[Local - Encerramento]]=0, "-", BS_CONTROLE[[#This Row],[Local - Encerramento]])</f>
        <v>TAG</v>
      </c>
      <c r="AM266" s="166" t="str">
        <f>IF(BS_CONTROLE[[#This Row],[Entre - Estações]]=0, "-", BS_CONTROLE[[#This Row],[Entre - Estações]])</f>
        <v>TBR-TGR</v>
      </c>
      <c r="AN266" s="166">
        <f>IF(BS_CONTROLE[[#This Row],[SB]]=0, "-", BS_CONTROLE[[#This Row],[SB]])</f>
        <v>492499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494.5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VAGÕES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Elton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/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240.62700000000001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>
        <f>IF(BS_CONTROLE[[#This Row],[SB]]=0, "-", BS_CONTROLE[[#This Row],[SB]])</f>
        <v>239251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240.62700000000001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1734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225.33500000000001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1" s="134">
        <v>0.375</v>
      </c>
      <c r="P271" s="134">
        <v>8.3333333333333329E-2</v>
      </c>
      <c r="Q271" s="71">
        <v>2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1734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</v>
      </c>
      <c r="AN271" s="166" t="str">
        <f>IF(BS_CONTROLE[[#This Row],[SB]]=0, "-", BS_CONTROLE[[#This Row],[SB]])</f>
        <v>TVI1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225.33500000000001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 hidden="1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96</v>
      </c>
      <c r="I272" s="134" t="s">
        <v>95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 hidden="1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/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1731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1735</v>
      </c>
      <c r="X276" s="151" t="s">
        <v>1005</v>
      </c>
      <c r="Y276" s="129"/>
      <c r="Z276" s="129"/>
      <c r="AA276" s="71" t="s">
        <v>1736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317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2" operator="equal">
      <formula>"ERRO"</formula>
    </cfRule>
  </conditionalFormatting>
  <conditionalFormatting sqref="X4 Y1:Z4 Y8:Z757">
    <cfRule type="cellIs" dxfId="125" priority="18511" operator="equal">
      <formula>"OPORTUNIDADE"</formula>
    </cfRule>
  </conditionalFormatting>
  <conditionalFormatting sqref="AZ6:AZ757">
    <cfRule type="expression" dxfId="124" priority="18506">
      <formula>$BU6=1</formula>
    </cfRule>
  </conditionalFormatting>
  <conditionalFormatting sqref="BQ6:BQ757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57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57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20:Y1048576">
    <cfRule type="cellIs" dxfId="113" priority="18328" operator="equal">
      <formula>"OPORTUNIDADE"</formula>
    </cfRule>
  </conditionalFormatting>
  <conditionalFormatting sqref="Y1047820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">
    <cfRule type="iconSet" priority="25312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757">
    <cfRule type="iconSet" priority="25345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3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5">
      <iconSet showValue="0">
        <cfvo type="percent" val="0"/>
        <cfvo type="num" val="1"/>
        <cfvo type="num" val="1" gte="0"/>
      </iconSet>
    </cfRule>
    <cfRule type="iconSet" priority="25856">
      <iconSet showValue="0">
        <cfvo type="percent" val="0"/>
        <cfvo type="num" val="1"/>
        <cfvo type="num" val="1" gte="0"/>
      </iconSet>
    </cfRule>
  </conditionalFormatting>
  <conditionalFormatting sqref="BP6:BP757">
    <cfRule type="iconSet" priority="25861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1737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1738</v>
      </c>
      <c r="E3" s="176" t="s">
        <v>1739</v>
      </c>
      <c r="F3" s="176" t="s">
        <v>1740</v>
      </c>
      <c r="G3" s="176" t="s">
        <v>1741</v>
      </c>
      <c r="H3" s="176" t="s">
        <v>1742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1743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1744</v>
      </c>
      <c r="D12" s="177">
        <v>9049</v>
      </c>
      <c r="E12" s="178">
        <v>46044</v>
      </c>
      <c r="F12" s="180" t="s">
        <v>1745</v>
      </c>
      <c r="G12" s="177" t="s">
        <v>1746</v>
      </c>
      <c r="H12" s="177"/>
    </row>
    <row r="13" spans="3:8">
      <c r="C13" s="177" t="s">
        <v>1744</v>
      </c>
      <c r="D13" s="177">
        <v>9044</v>
      </c>
      <c r="E13" s="178">
        <v>46044</v>
      </c>
      <c r="F13" s="180" t="s">
        <v>1747</v>
      </c>
      <c r="G13" s="177" t="s">
        <v>1748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1749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1749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D239" sqref="D23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1750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1751</v>
      </c>
      <c r="B3" s="91" t="s">
        <v>1752</v>
      </c>
      <c r="C3" s="91" t="s">
        <v>636</v>
      </c>
      <c r="D3" s="92" t="s">
        <v>1212</v>
      </c>
      <c r="E3" s="92" t="s">
        <v>4</v>
      </c>
      <c r="F3" s="92" t="s">
        <v>1753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1754</v>
      </c>
      <c r="T3" s="94" t="s">
        <v>1215</v>
      </c>
      <c r="U3" s="90">
        <f ca="1">TODAY()-1</f>
        <v>46072</v>
      </c>
      <c r="V3" s="90">
        <f ca="1">U3-1</f>
        <v>46071</v>
      </c>
      <c r="W3" s="90">
        <f ca="1">V3-1</f>
        <v>46070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7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7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2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7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2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15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7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2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15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116</v>
      </c>
      <c r="V35" s="98">
        <f ca="1">_xlfn.XLOOKUP(G35&amp;$V$3,BS_CONTROLE[CHAVE],BS_CONTROLE[Quantidade_11],"-")</f>
        <v>200</v>
      </c>
      <c r="W35" s="98">
        <f ca="1">_xlfn.XLOOKUP(G35&amp;$W$3,BS_CONTROLE[CHAVE],BS_CONTROLE[Quantidade_11],"-")</f>
        <v>109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7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2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15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116</v>
      </c>
      <c r="V48" s="98">
        <f ca="1">_xlfn.XLOOKUP(G48&amp;$V$3,BS_CONTROLE[CHAVE],BS_CONTROLE[Quantidade_11],"-")</f>
        <v>200</v>
      </c>
      <c r="W48" s="98">
        <f ca="1">_xlfn.XLOOKUP(G48&amp;$W$3,BS_CONTROLE[CHAVE],BS_CONTROLE[Quantidade_11],"-")</f>
        <v>109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7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2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116</v>
      </c>
      <c r="V57" s="98">
        <f ca="1">_xlfn.XLOOKUP(G57&amp;$V$3,BS_CONTROLE[CHAVE],BS_CONTROLE[Quantidade_11],"-")</f>
        <v>200</v>
      </c>
      <c r="W57" s="98">
        <f ca="1">_xlfn.XLOOKUP(G57&amp;$W$3,BS_CONTROLE[CHAVE],BS_CONTROLE[Quantidade_11],"-")</f>
        <v>109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15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2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7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2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116</v>
      </c>
      <c r="V75" s="98">
        <f ca="1">_xlfn.XLOOKUP(G75&amp;$V$3,BS_CONTROLE[CHAVE],BS_CONTROLE[Quantidade_11],"-")</f>
        <v>200</v>
      </c>
      <c r="W75" s="98">
        <f ca="1">_xlfn.XLOOKUP(G75&amp;$W$3,BS_CONTROLE[CHAVE],BS_CONTROLE[Quantidade_11],"-")</f>
        <v>109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15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40210</v>
      </c>
      <c r="W80" s="98">
        <f ca="1">_xlfn.XLOOKUP(G80&amp;$W$3,BS_CONTROLE[CHAVE],BS_CONTROLE[Quantidade_11],"-")</f>
        <v>47690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7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2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15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116</v>
      </c>
      <c r="V96" s="98">
        <f ca="1">_xlfn.XLOOKUP(G96&amp;$V$3,BS_CONTROLE[CHAVE],BS_CONTROLE[Quantidade_11],"-")</f>
        <v>200</v>
      </c>
      <c r="W96" s="98">
        <f ca="1">_xlfn.XLOOKUP(G96&amp;$W$3,BS_CONTROLE[CHAVE],BS_CONTROLE[Quantidade_11],"-")</f>
        <v>109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7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0</v>
      </c>
      <c r="W104" s="98">
        <f ca="1">_xlfn.XLOOKUP(G104&amp;$W$3,BS_CONTROLE[CHAVE],BS_CONTROLE[Quantidade_11],"-")</f>
        <v>2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116</v>
      </c>
      <c r="V105" s="98">
        <f ca="1">_xlfn.XLOOKUP(G105&amp;$V$3,BS_CONTROLE[CHAVE],BS_CONTROLE[Quantidade_11],"-")</f>
        <v>200</v>
      </c>
      <c r="W105" s="98">
        <f ca="1">_xlfn.XLOOKUP(G105&amp;$W$3,BS_CONTROLE[CHAVE],BS_CONTROLE[Quantidade_11],"-")</f>
        <v>109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15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40210</v>
      </c>
      <c r="W111" s="98">
        <f ca="1">_xlfn.XLOOKUP(G111&amp;$W$3,BS_CONTROLE[CHAVE],BS_CONTROLE[Quantidade_11],"-")</f>
        <v>47690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7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116</v>
      </c>
      <c r="V119" s="98">
        <f ca="1">_xlfn.XLOOKUP(G119&amp;$V$3,BS_CONTROLE[CHAVE],BS_CONTROLE[Quantidade_11],"-")</f>
        <v>200</v>
      </c>
      <c r="W119" s="98">
        <f ca="1">_xlfn.XLOOKUP(G119&amp;$W$3,BS_CONTROLE[CHAVE],BS_CONTROLE[Quantidade_11],"-")</f>
        <v>109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15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3322</v>
      </c>
      <c r="W122" s="98">
        <f ca="1">_xlfn.XLOOKUP(G122&amp;$W$3,BS_CONTROLE[CHAVE],BS_CONTROLE[Quantidade_11],"-")</f>
        <v>3035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1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40210</v>
      </c>
      <c r="W128" s="98">
        <f ca="1">_xlfn.XLOOKUP(G128&amp;$W$3,BS_CONTROLE[CHAVE],BS_CONTROLE[Quantidade_11],"-")</f>
        <v>47690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7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2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</v>
      </c>
      <c r="V134" s="98">
        <f ca="1">_xlfn.XLOOKUP(G134&amp;$V$3,BS_CONTROLE[CHAVE],BS_CONTROLE[Quantidade_11],"-")</f>
        <v>0</v>
      </c>
      <c r="W134" s="98">
        <f ca="1">_xlfn.XLOOKUP(G134&amp;$W$3,BS_CONTROLE[CHAVE],BS_CONTROLE[Quantidade_11],"-")</f>
        <v>15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3322</v>
      </c>
      <c r="W135" s="98">
        <f ca="1">_xlfn.XLOOKUP(G135&amp;$W$3,BS_CONTROLE[CHAVE],BS_CONTROLE[Quantidade_11],"-")</f>
        <v>3035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40210</v>
      </c>
      <c r="W138" s="98">
        <f ca="1">_xlfn.XLOOKUP(G138&amp;$W$3,BS_CONTROLE[CHAVE],BS_CONTROLE[Quantidade_11],"-")</f>
        <v>47690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7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2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7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0</v>
      </c>
      <c r="W154" s="98">
        <f ca="1">_xlfn.XLOOKUP(G154&amp;$W$3,BS_CONTROLE[CHAVE],BS_CONTROLE[Quantidade_11],"-")</f>
        <v>2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116</v>
      </c>
      <c r="V155" s="98">
        <f ca="1">_xlfn.XLOOKUP(G155&amp;$V$3,BS_CONTROLE[CHAVE],BS_CONTROLE[Quantidade_11],"-")</f>
        <v>200</v>
      </c>
      <c r="W155" s="98">
        <f ca="1">_xlfn.XLOOKUP(G155&amp;$W$3,BS_CONTROLE[CHAVE],BS_CONTROLE[Quantidade_11],"-")</f>
        <v>109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</v>
      </c>
      <c r="V156" s="98">
        <f ca="1">_xlfn.XLOOKUP(G156&amp;$V$3,BS_CONTROLE[CHAVE],BS_CONTROLE[Quantidade_11],"-")</f>
        <v>0</v>
      </c>
      <c r="W156" s="98">
        <f ca="1">_xlfn.XLOOKUP(G156&amp;$W$3,BS_CONTROLE[CHAVE],BS_CONTROLE[Quantidade_11],"-")</f>
        <v>15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415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40210</v>
      </c>
      <c r="W159" s="98">
        <f ca="1">_xlfn.XLOOKUP(G159&amp;$W$3,BS_CONTROLE[CHAVE],BS_CONTROLE[Quantidade_11],"-")</f>
        <v>47690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3322</v>
      </c>
      <c r="W160" s="98">
        <f ca="1">_xlfn.XLOOKUP(G160&amp;$W$3,BS_CONTROLE[CHAVE],BS_CONTROLE[Quantidade_11],"-")</f>
        <v>3035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0</v>
      </c>
      <c r="W166" s="98">
        <f ca="1">_xlfn.XLOOKUP(G166&amp;$W$3,BS_CONTROLE[CHAVE],BS_CONTROLE[Quantidade_11],"-")</f>
        <v>2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7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1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15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3322</v>
      </c>
      <c r="W171" s="98">
        <f ca="1">_xlfn.XLOOKUP(G171&amp;$W$3,BS_CONTROLE[CHAVE],BS_CONTROLE[Quantidade_11],"-")</f>
        <v>3035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415</v>
      </c>
      <c r="V173" s="98">
        <f ca="1">_xlfn.XLOOKUP(G173&amp;$V$3,BS_CONTROLE[CHAVE],BS_CONTROLE[Quantidade_11],"-")</f>
        <v>1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116</v>
      </c>
      <c r="V174" s="98">
        <f ca="1">_xlfn.XLOOKUP(G174&amp;$V$3,BS_CONTROLE[CHAVE],BS_CONTROLE[Quantidade_11],"-")</f>
        <v>200</v>
      </c>
      <c r="W174" s="98">
        <f ca="1">_xlfn.XLOOKUP(G174&amp;$W$3,BS_CONTROLE[CHAVE],BS_CONTROLE[Quantidade_11],"-")</f>
        <v>109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0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2</v>
      </c>
      <c r="V177" s="98">
        <f ca="1">_xlfn.XLOOKUP(G177&amp;$V$3,BS_CONTROLE[CHAVE],BS_CONTROLE[Quantidade_11],"-")</f>
        <v>5</v>
      </c>
      <c r="W177" s="98">
        <f ca="1">_xlfn.XLOOKUP(G177&amp;$W$3,BS_CONTROLE[CHAVE],BS_CONTROLE[Quantidade_11],"-")</f>
        <v>0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40210</v>
      </c>
      <c r="W178" s="98">
        <f ca="1">_xlfn.XLOOKUP(G178&amp;$W$3,BS_CONTROLE[CHAVE],BS_CONTROLE[Quantidade_11],"-")</f>
        <v>47690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>
        <f ca="1">_xlfn.XLOOKUP(G179&amp;$W$3,BS_CONTROLE[CHAVE],BS_CONTROLE[Quantidade_11],"-")</f>
        <v>1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0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7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2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116</v>
      </c>
      <c r="V186" s="98">
        <f ca="1">_xlfn.XLOOKUP(G186&amp;$V$3,BS_CONTROLE[CHAVE],BS_CONTROLE[Quantidade_11],"-")</f>
        <v>200</v>
      </c>
      <c r="W186" s="98">
        <f ca="1">_xlfn.XLOOKUP(G186&amp;$W$3,BS_CONTROLE[CHAVE],BS_CONTROLE[Quantidade_11],"-")</f>
        <v>109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15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415</v>
      </c>
      <c r="V188" s="98">
        <f ca="1">_xlfn.XLOOKUP(G188&amp;$V$3,BS_CONTROLE[CHAVE],BS_CONTROLE[Quantidade_11],"-")</f>
        <v>1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3322</v>
      </c>
      <c r="W189" s="98">
        <f ca="1">_xlfn.XLOOKUP(G189&amp;$W$3,BS_CONTROLE[CHAVE],BS_CONTROLE[Quantidade_11],"-")</f>
        <v>3035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0</v>
      </c>
      <c r="V190" s="98">
        <f ca="1">_xlfn.XLOOKUP(G190&amp;$V$3,BS_CONTROLE[CHAVE],BS_CONTROLE[Quantidade_11],"-")</f>
        <v>2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2</v>
      </c>
      <c r="V191" s="98">
        <f ca="1">_xlfn.XLOOKUP(G191&amp;$V$3,BS_CONTROLE[CHAVE],BS_CONTROLE[Quantidade_11],"-")</f>
        <v>5</v>
      </c>
      <c r="W191" s="98">
        <f ca="1">_xlfn.XLOOKUP(G191&amp;$W$3,BS_CONTROLE[CHAVE],BS_CONTROLE[Quantidade_11],"-")</f>
        <v>0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40210</v>
      </c>
      <c r="W193" s="98">
        <f ca="1">_xlfn.XLOOKUP(G193&amp;$W$3,BS_CONTROLE[CHAVE],BS_CONTROLE[Quantidade_11],"-")</f>
        <v>47690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0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2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116</v>
      </c>
      <c r="V201" s="98">
        <f ca="1">_xlfn.XLOOKUP(G201&amp;$V$3,BS_CONTROLE[CHAVE],BS_CONTROLE[Quantidade_11],"-")</f>
        <v>200</v>
      </c>
      <c r="W201" s="98">
        <f ca="1">_xlfn.XLOOKUP(G201&amp;$W$3,BS_CONTROLE[CHAVE],BS_CONTROLE[Quantidade_11],"-")</f>
        <v>109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7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1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15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415</v>
      </c>
      <c r="V205" s="98">
        <f ca="1">_xlfn.XLOOKUP(G205&amp;$V$3,BS_CONTROLE[CHAVE],BS_CONTROLE[Quantidade_11],"-")</f>
        <v>1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0</v>
      </c>
      <c r="V206" s="98">
        <f ca="1">_xlfn.XLOOKUP(G206&amp;$V$3,BS_CONTROLE[CHAVE],BS_CONTROLE[Quantidade_11],"-")</f>
        <v>2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40210</v>
      </c>
      <c r="W207" s="98">
        <f ca="1">_xlfn.XLOOKUP(G207&amp;$W$3,BS_CONTROLE[CHAVE],BS_CONTROLE[Quantidade_11],"-")</f>
        <v>47690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0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>
        <f ca="1">_xlfn.XLOOKUP(G209&amp;$U$3,BS_CONTROLE[CHAVE],BS_CONTROLE[Quantidade_11],"-")</f>
        <v>0</v>
      </c>
      <c r="V209" s="98" t="str">
        <f ca="1">_xlfn.XLOOKUP(G209&amp;$V$3,BS_CONTROLE[CHAVE],BS_CONTROLE[Quantidade_11],"-")</f>
        <v>-</v>
      </c>
      <c r="W209" s="98">
        <f ca="1">_xlfn.XLOOKUP(G209&amp;$W$3,BS_CONTROLE[CHAVE],BS_CONTROLE[Quantidade_11],"-")</f>
        <v>0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2</v>
      </c>
      <c r="V210" s="98">
        <f ca="1">_xlfn.XLOOKUP(G210&amp;$V$3,BS_CONTROLE[CHAVE],BS_CONTROLE[Quantidade_11],"-")</f>
        <v>5</v>
      </c>
      <c r="W210" s="98">
        <f ca="1">_xlfn.XLOOKUP(G210&amp;$W$3,BS_CONTROLE[CHAVE],BS_CONTROLE[Quantidade_11],"-")</f>
        <v>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116</v>
      </c>
      <c r="V213" s="98">
        <f ca="1">_xlfn.XLOOKUP(G213&amp;$V$3,BS_CONTROLE[CHAVE],BS_CONTROLE[Quantidade_11],"-")</f>
        <v>200</v>
      </c>
      <c r="W213" s="98">
        <f ca="1">_xlfn.XLOOKUP(G213&amp;$W$3,BS_CONTROLE[CHAVE],BS_CONTROLE[Quantidade_11],"-")</f>
        <v>109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2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2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20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0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7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415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3322</v>
      </c>
      <c r="W224" s="98">
        <f ca="1">_xlfn.XLOOKUP(G224&amp;$W$3,BS_CONTROLE[CHAVE],BS_CONTROLE[Quantidade_11],"-")</f>
        <v>3035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0</v>
      </c>
      <c r="V227" s="98">
        <f ca="1">_xlfn.XLOOKUP(G227&amp;$V$3,BS_CONTROLE[CHAVE],BS_CONTROLE[Quantidade_11],"-")</f>
        <v>2</v>
      </c>
      <c r="W227" s="98">
        <f ca="1">_xlfn.XLOOKUP(G227&amp;$W$3,BS_CONTROLE[CHAVE],BS_CONTROLE[Quantidade_11],"-")</f>
        <v>0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1</v>
      </c>
      <c r="V229" s="98">
        <f ca="1">_xlfn.XLOOKUP(G229&amp;$V$3,BS_CONTROLE[CHAVE],BS_CONTROLE[Quantidade_11],"-")</f>
        <v>0</v>
      </c>
      <c r="W229" s="98">
        <f ca="1">_xlfn.XLOOKUP(G229&amp;$W$3,BS_CONTROLE[CHAVE],BS_CONTROLE[Quantidade_11],"-")</f>
        <v>15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0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40210</v>
      </c>
      <c r="W231" s="98">
        <f ca="1">_xlfn.XLOOKUP(G231&amp;$W$3,BS_CONTROLE[CHAVE],BS_CONTROLE[Quantidade_11],"-")</f>
        <v>47690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>
        <f ca="1">_xlfn.XLOOKUP(G232&amp;$U$3,BS_CONTROLE[CHAVE],BS_CONTROLE[Quantidade_11],"-")</f>
        <v>2</v>
      </c>
      <c r="V232" s="98">
        <f ca="1">_xlfn.XLOOKUP(G232&amp;$V$3,BS_CONTROLE[CHAVE],BS_CONTROLE[Quantidade_11],"-")</f>
        <v>5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>
      <c r="A238" s="95" t="str">
        <f>IF(FN_MC!Y232="","*",FN_MC!Y232)</f>
        <v>OPORTUNIDADE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>
        <f ca="1">_xlfn.XLOOKUP(G238&amp;$U$3,BS_CONTROLE[CHAVE],BS_CONTROLE[Quantidade_11],"-")</f>
        <v>2</v>
      </c>
      <c r="V238" s="98">
        <f ca="1">_xlfn.XLOOKUP(G238&amp;$V$3,BS_CONTROLE[CHAVE],BS_CONTROLE[Quantidade_11],"-")</f>
        <v>2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>
      <c r="A239" s="95" t="str">
        <f>IF(FN_MC!Y233="","*",FN_MC!Y233)</f>
        <v>OPORTUNIDADE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0</v>
      </c>
      <c r="V239" s="98">
        <f ca="1">_xlfn.XLOOKUP(G239&amp;$V$3,BS_CONTROLE[CHAVE],BS_CONTROLE[Quantidade_11],"-")</f>
        <v>0</v>
      </c>
      <c r="W239" s="98">
        <f ca="1">_xlfn.XLOOKUP(G239&amp;$W$3,BS_CONTROLE[CHAVE],BS_CONTROLE[Quantidade_11],"-")</f>
        <v>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>
      <c r="A240" s="95" t="str">
        <f>IF(FN_MC!Y234="","*",FN_MC!Y234)</f>
        <v>OPORTUNIDADE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>
        <f ca="1">_xlfn.XLOOKUP(G240&amp;$U$3,BS_CONTROLE[CHAVE],BS_CONTROLE[Quantidade_11],"-")</f>
        <v>0</v>
      </c>
      <c r="V240" s="98">
        <f ca="1">_xlfn.XLOOKUP(G240&amp;$V$3,BS_CONTROLE[CHAVE],BS_CONTROLE[Quantidade_11],"-")</f>
        <v>0</v>
      </c>
      <c r="W240" s="98">
        <f ca="1">_xlfn.XLOOKUP(G240&amp;$W$3,BS_CONTROLE[CHAVE],BS_CONTROLE[Quantidade_11],"-")</f>
        <v>7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>
      <c r="A241" s="95" t="str">
        <f>IF(FN_MC!Y235="","*",FN_MC!Y235)</f>
        <v>OPORTUNIDADE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>
        <f ca="1">_xlfn.XLOOKUP(G241&amp;$U$3,BS_CONTROLE[CHAVE],BS_CONTROLE[Quantidade_11],"-")</f>
        <v>2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>
      <c r="A243" s="95" t="str">
        <f>IF(FN_MC!Y237="","*",FN_MC!Y237)</f>
        <v>OPORTUNIDADE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415</v>
      </c>
      <c r="V243" s="98">
        <f ca="1">_xlfn.XLOOKUP(G243&amp;$V$3,BS_CONTROLE[CHAVE],BS_CONTROLE[Quantidade_11],"-")</f>
        <v>1</v>
      </c>
      <c r="W243" s="98">
        <f ca="1">_xlfn.XLOOKUP(G243&amp;$W$3,BS_CONTROLE[CHAVE],BS_CONTROLE[Quantidade_11],"-")</f>
        <v>1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>
      <c r="A244" s="95" t="str">
        <f>IF(FN_MC!Y239="","*",FN_MC!Y239)</f>
        <v>OPORTUNIDADE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 t="str">
        <f ca="1">_xlfn.XLOOKUP(G244&amp;$U$3,BS_CONTROLE[CHAVE],BS_CONTROLE[Quantidade_11],"-")</f>
        <v>-</v>
      </c>
      <c r="V244" s="98">
        <f ca="1">_xlfn.XLOOKUP(G244&amp;$V$3,BS_CONTROLE[CHAVE],BS_CONTROLE[Quantidade_11],"-")</f>
        <v>3322</v>
      </c>
      <c r="W244" s="98">
        <f ca="1">_xlfn.XLOOKUP(G244&amp;$W$3,BS_CONTROLE[CHAVE],BS_CONTROLE[Quantidade_11],"-")</f>
        <v>3035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>
      <c r="A246" s="95" t="str">
        <f>IF(FN_MC!Y241="","*",FN_MC!Y241)</f>
        <v>OPORTUNIDADE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6.25E-2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>
        <f ca="1">_xlfn.XLOOKUP(G246&amp;$U$3,BS_CONTROLE[CHAVE],BS_CONTROLE[Quantidade_11],"-")</f>
        <v>1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15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>
      <c r="A249" s="95" t="str">
        <f>IF(FN_MC!Y244="","*",FN_MC!Y244)</f>
        <v>OPORTUNIDADE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>
        <f ca="1">_xlfn.XLOOKUP(G249&amp;$U$3,BS_CONTROLE[CHAVE],BS_CONTROLE[Quantidade_11],"-")</f>
        <v>0</v>
      </c>
      <c r="V249" s="98">
        <f ca="1">_xlfn.XLOOKUP(G249&amp;$V$3,BS_CONTROLE[CHAVE],BS_CONTROLE[Quantidade_11],"-")</f>
        <v>2</v>
      </c>
      <c r="W249" s="98">
        <f ca="1">_xlfn.XLOOKUP(G249&amp;$W$3,BS_CONTROLE[CHAVE],BS_CONTROLE[Quantidade_11],"-")</f>
        <v>0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>
      <c r="A252" s="95" t="str">
        <f>IF(FN_MC!Y247="","*",FN_MC!Y247)</f>
        <v>OPORTUNIDADE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>
        <f ca="1">_xlfn.XLOOKUP(G252&amp;$U$3,BS_CONTROLE[CHAVE],BS_CONTROLE[Quantidade_11],"-")</f>
        <v>1</v>
      </c>
      <c r="V252" s="98">
        <f ca="1">_xlfn.XLOOKUP(G252&amp;$V$3,BS_CONTROLE[CHAVE],BS_CONTROLE[Quantidade_11],"-")</f>
        <v>0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*</v>
      </c>
      <c r="C253" s="95" t="str">
        <f>IF(FN_MC!Z248="","*",FN_MC!Z248)</f>
        <v>*</v>
      </c>
      <c r="D253" s="96" t="str">
        <f>IF(FN_MC!S248="","*",FN_MC!S248)</f>
        <v>-</v>
      </c>
      <c r="E253" s="96" t="str">
        <f>IF(FN_MC!T248="","*",FN_MC!T248)</f>
        <v>-</v>
      </c>
      <c r="F253" s="96" t="str">
        <f>IF(FN_MC!B248="","*",FN_MC!B248)</f>
        <v>*</v>
      </c>
      <c r="G253" s="96" t="str">
        <f>IF(FN_MC!D248="","*",FN_MC!D248)</f>
        <v>*</v>
      </c>
      <c r="H253" s="96" t="str">
        <f>IF(FN_MC!F248="","*",FN_MC!F248)</f>
        <v>*</v>
      </c>
      <c r="I253" s="96" t="str">
        <f>IF(FN_MC!H248="","*",FN_MC!H248)</f>
        <v>*</v>
      </c>
      <c r="J253" s="96" t="str">
        <f>IF(FN_MC!I248="","*",FN_MC!I248)</f>
        <v>*</v>
      </c>
      <c r="K253" s="96" t="str">
        <f>IF(FN_MC!M248="","*",FN_MC!M248)</f>
        <v>-</v>
      </c>
      <c r="L253" s="186" t="str">
        <f>IF(FN_MC!N248="","*",FN_MC!N248)</f>
        <v>-</v>
      </c>
      <c r="M253" s="97" t="str">
        <f>IF(FN_MC!J248="","*",FN_MC!J248)</f>
        <v>*</v>
      </c>
      <c r="N253" s="173" t="str">
        <f>IF(FN_MC!K248="","*",FN_MC!K248)</f>
        <v>*</v>
      </c>
      <c r="O253" s="173" t="str">
        <f>IF(FN_MC!L248="","*",FN_MC!L248)</f>
        <v>-</v>
      </c>
      <c r="P253" s="107" t="str">
        <f>IF(FN_MC!O248="","*",FN_MC!O248)</f>
        <v>*</v>
      </c>
      <c r="Q253" s="107" t="str">
        <f>IF(FN_MC!P248="","*",FN_MC!P248)</f>
        <v>*</v>
      </c>
      <c r="R253" s="96" t="str">
        <f>IF(FN_MC!Q248="","*",CONCATENATE(FN_MC!Q248," ",FN_MC!R248))</f>
        <v>*</v>
      </c>
      <c r="S253" s="96" t="str">
        <f>IF(FN_MC!V248="","*",FN_MC!V248)</f>
        <v>*</v>
      </c>
      <c r="T253" s="96" t="str">
        <f>IF(FN_MC!W248="","*",FN_MC!W248)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415</v>
      </c>
      <c r="V261" s="98">
        <f ca="1">_xlfn.XLOOKUP(G261&amp;$V$3,BS_CONTROLE[CHAVE],BS_CONTROLE[Quantidade_11],"-")</f>
        <v>1</v>
      </c>
      <c r="W261" s="98">
        <f ca="1">_xlfn.XLOOKUP(G261&amp;$W$3,BS_CONTROLE[CHAVE],BS_CONTROLE[Quantidade_11],"-")</f>
        <v>1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*</v>
      </c>
      <c r="C262" s="95" t="str">
        <f>IF(FN_MC!Z257="","*",FN_MC!Z257)</f>
        <v>*</v>
      </c>
      <c r="D262" s="96" t="str">
        <f>IF(FN_MC!S257="","*",FN_MC!S257)</f>
        <v>-</v>
      </c>
      <c r="E262" s="96" t="str">
        <f>IF(FN_MC!T257="","*",FN_MC!T257)</f>
        <v>-</v>
      </c>
      <c r="F262" s="96" t="str">
        <f>IF(FN_MC!B257="","*",FN_MC!B257)</f>
        <v>*</v>
      </c>
      <c r="G262" s="96" t="str">
        <f>IF(FN_MC!D257="","*",FN_MC!D257)</f>
        <v>*</v>
      </c>
      <c r="H262" s="96" t="str">
        <f>IF(FN_MC!F257="","*",FN_MC!F257)</f>
        <v>*</v>
      </c>
      <c r="I262" s="96" t="str">
        <f>IF(FN_MC!H257="","*",FN_MC!H257)</f>
        <v>*</v>
      </c>
      <c r="J262" s="96" t="str">
        <f>IF(FN_MC!I257="","*",FN_MC!I257)</f>
        <v>*</v>
      </c>
      <c r="K262" s="96" t="str">
        <f>IF(FN_MC!M257="","*",FN_MC!M257)</f>
        <v>-</v>
      </c>
      <c r="L262" s="186" t="str">
        <f>IF(FN_MC!N257="","*",FN_MC!N257)</f>
        <v>-</v>
      </c>
      <c r="M262" s="97" t="str">
        <f>IF(FN_MC!J257="","*",FN_MC!J257)</f>
        <v>*</v>
      </c>
      <c r="N262" s="173" t="str">
        <f>IF(FN_MC!K257="","*",FN_MC!K257)</f>
        <v>*</v>
      </c>
      <c r="O262" s="173" t="str">
        <f>IF(FN_MC!L257="","*",FN_MC!L257)</f>
        <v>-</v>
      </c>
      <c r="P262" s="107" t="str">
        <f>IF(FN_MC!O257="","*",FN_MC!O257)</f>
        <v>*</v>
      </c>
      <c r="Q262" s="107" t="str">
        <f>IF(FN_MC!P257="","*",FN_MC!P257)</f>
        <v>*</v>
      </c>
      <c r="R262" s="96" t="str">
        <f>IF(FN_MC!Q257="","*",CONCATENATE(FN_MC!Q257," ",FN_MC!R257))</f>
        <v>*</v>
      </c>
      <c r="S262" s="96" t="str">
        <f>IF(FN_MC!V257="","*",FN_MC!V257)</f>
        <v>*</v>
      </c>
      <c r="T262" s="96" t="str">
        <f>IF(FN_MC!W257="","*",FN_MC!W257)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-</v>
      </c>
      <c r="E268" s="96" t="str">
        <f>IF(FN_MC!T263="","*",FN_MC!T263)</f>
        <v>-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-</v>
      </c>
      <c r="L268" s="186" t="str">
        <f>IF(FN_MC!N263="","*",FN_MC!N263)</f>
        <v>-</v>
      </c>
      <c r="M268" s="97" t="str">
        <f>IF(FN_MC!J263="","*",FN_MC!J263)</f>
        <v>*</v>
      </c>
      <c r="N268" s="173" t="str">
        <f>IF(FN_MC!K263="","*",FN_MC!K263)</f>
        <v>*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TEP-TMJ</v>
      </c>
      <c r="L269" s="186" t="str">
        <f>IF(FN_MC!N264="","*",FN_MC!N264)</f>
        <v>585TMJ</v>
      </c>
      <c r="M269" s="97">
        <f>IF(FN_MC!J264="","*",FN_MC!J264)</f>
        <v>98</v>
      </c>
      <c r="N269" s="173">
        <f>IF(FN_MC!K264="","*",FN_MC!K264)</f>
        <v>595.9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2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>
        <f ca="1">_xlfn.XLOOKUP(G269&amp;$U$3,BS_CONTROLE[CHAVE],BS_CONTROLE[Quantidade_11],"-")</f>
        <v>2</v>
      </c>
      <c r="V269" s="98">
        <f ca="1">_xlfn.XLOOKUP(G269&amp;$V$3,BS_CONTROLE[CHAVE],BS_CONTROLE[Quantidade_11],"-")</f>
        <v>2</v>
      </c>
      <c r="W269" s="98">
        <f ca="1">_xlfn.XLOOKUP(G269&amp;$W$3,BS_CONTROLE[CHAVE],BS_CONTROLE[Quantidade_11],"-")</f>
        <v>2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*</v>
      </c>
      <c r="C270" s="95" t="str">
        <f>IF(FN_MC!Z265="","*",FN_MC!Z265)</f>
        <v>*</v>
      </c>
      <c r="D270" s="96" t="str">
        <f>IF(FN_MC!S265="","*",FN_MC!S265)</f>
        <v>-</v>
      </c>
      <c r="E270" s="96" t="str">
        <f>IF(FN_MC!T265="","*",FN_MC!T265)</f>
        <v>-</v>
      </c>
      <c r="F270" s="96" t="str">
        <f>IF(FN_MC!B265="","*",FN_MC!B265)</f>
        <v>*</v>
      </c>
      <c r="G270" s="96" t="str">
        <f>IF(FN_MC!D265="","*",FN_MC!D265)</f>
        <v>*</v>
      </c>
      <c r="H270" s="96" t="str">
        <f>IF(FN_MC!F265="","*",FN_MC!F265)</f>
        <v>*</v>
      </c>
      <c r="I270" s="96" t="str">
        <f>IF(FN_MC!H265="","*",FN_MC!H265)</f>
        <v>*</v>
      </c>
      <c r="J270" s="96" t="str">
        <f>IF(FN_MC!I265="","*",FN_MC!I265)</f>
        <v>*</v>
      </c>
      <c r="K270" s="96" t="str">
        <f>IF(FN_MC!M265="","*",FN_MC!M265)</f>
        <v>-</v>
      </c>
      <c r="L270" s="186" t="str">
        <f>IF(FN_MC!N265="","*",FN_MC!N265)</f>
        <v>-</v>
      </c>
      <c r="M270" s="97" t="str">
        <f>IF(FN_MC!J265="","*",FN_MC!J265)</f>
        <v>*</v>
      </c>
      <c r="N270" s="173" t="str">
        <f>IF(FN_MC!K265="","*",FN_MC!K265)</f>
        <v>*</v>
      </c>
      <c r="O270" s="173" t="str">
        <f>IF(FN_MC!L265="","*",FN_MC!L265)</f>
        <v>-</v>
      </c>
      <c r="P270" s="107" t="str">
        <f>IF(FN_MC!O265="","*",FN_MC!O265)</f>
        <v>*</v>
      </c>
      <c r="Q270" s="107" t="str">
        <f>IF(FN_MC!P265="","*",FN_MC!P265)</f>
        <v>*</v>
      </c>
      <c r="R270" s="96" t="str">
        <f>IF(FN_MC!Q265="","*",CONCATENATE(FN_MC!Q265," ",FN_MC!R265))</f>
        <v>*</v>
      </c>
      <c r="S270" s="96" t="str">
        <f>IF(FN_MC!V265="","*",FN_MC!V265)</f>
        <v>*</v>
      </c>
      <c r="T270" s="96" t="str">
        <f>IF(FN_MC!W265="","*",FN_MC!W265)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W70</v>
      </c>
      <c r="H271" s="96" t="str">
        <f>IF(FN_MC!F266="","*",FN_MC!F266)</f>
        <v>PDM - PEDRA - DESCARGA</v>
      </c>
      <c r="I271" s="96" t="str">
        <f>IF(FN_MC!H266="","*",FN_MC!H266)</f>
        <v>TAG</v>
      </c>
      <c r="J271" s="96" t="str">
        <f>IF(FN_MC!I266="","*",FN_MC!I266)</f>
        <v>TAG</v>
      </c>
      <c r="K271" s="96" t="str">
        <f>IF(FN_MC!M266="","*",FN_MC!M266)</f>
        <v>TBR-TGR</v>
      </c>
      <c r="L271" s="186">
        <f>IF(FN_MC!N266="","*",FN_MC!N266)</f>
        <v>492499</v>
      </c>
      <c r="M271" s="97">
        <f>IF(FN_MC!J266="","*",FN_MC!J266)</f>
        <v>74</v>
      </c>
      <c r="N271" s="173">
        <f>IF(FN_MC!K266="","*",FN_MC!K266)</f>
        <v>494.5</v>
      </c>
      <c r="O271" s="173" t="str">
        <f>IF(FN_MC!L266="","*",FN_MC!L266)</f>
        <v>-</v>
      </c>
      <c r="P271" s="107">
        <f>IF(FN_MC!O266="","*",FN_MC!O266)</f>
        <v>0.41666666666666669</v>
      </c>
      <c r="Q271" s="107">
        <f>IF(FN_MC!P266="","*",FN_MC!P266)</f>
        <v>0.125</v>
      </c>
      <c r="R271" s="96" t="str">
        <f>IF(FN_MC!Q266="","*",CONCATENATE(FN_MC!Q266," ",FN_MC!R266))</f>
        <v>14 VAGÕES</v>
      </c>
      <c r="S271" s="96" t="str">
        <f>IF(FN_MC!V266="","*",FN_MC!V266)</f>
        <v>Elton</v>
      </c>
      <c r="T271" s="96" t="str">
        <f>IF(FN_MC!W266="","*",FN_MC!W266)</f>
        <v>491+800	2vg
492+300	2vg
492+500	2vgb
492+700	2vg
493+300	1vg
494+300	2vg
494+500	3vg</v>
      </c>
      <c r="U271" s="98">
        <f ca="1">_xlfn.XLOOKUP(G271&amp;$U$3,BS_CONTROLE[CHAVE],BS_CONTROLE[Quantidade_11],"-")</f>
        <v>0</v>
      </c>
      <c r="V271" s="98">
        <f ca="1">_xlfn.XLOOKUP(G271&amp;$V$3,BS_CONTROLE[CHAVE],BS_CONTROLE[Quantidade_11],"-")</f>
        <v>0</v>
      </c>
      <c r="W271" s="98">
        <f ca="1">_xlfn.XLOOKUP(G271&amp;$W$3,BS_CONTROLE[CHAVE],BS_CONTROLE[Quantidade_11],"-")</f>
        <v>7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IF(FN_MC!Y267="","*",FN_MC!Y267)</f>
        <v>*</v>
      </c>
      <c r="B272" s="95" t="str">
        <f>IF(FN_MC!X267="","*",FN_MC!X267)</f>
        <v>*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>
        <f ca="1">_xlfn.XLOOKUP(G272&amp;$U$3,BS_CONTROLE[CHAVE],BS_CONTROLE[Quantidade_11],"-")</f>
        <v>116</v>
      </c>
      <c r="V272" s="98">
        <f ca="1">_xlfn.XLOOKUP(G272&amp;$V$3,BS_CONTROLE[CHAVE],BS_CONTROLE[Quantidade_11],"-")</f>
        <v>200</v>
      </c>
      <c r="W272" s="98">
        <f ca="1">_xlfn.XLOOKUP(G272&amp;$W$3,BS_CONTROLE[CHAVE],BS_CONTROLE[Quantidade_11],"-")</f>
        <v>109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>
        <f>IF(FN_MC!N268="","*",FN_MC!N268)</f>
        <v>239251</v>
      </c>
      <c r="M273" s="97">
        <f>IF(FN_MC!J268="","*",FN_MC!J268)</f>
        <v>74</v>
      </c>
      <c r="N273" s="173">
        <f>IF(FN_MC!K268="","*",FN_MC!K268)</f>
        <v>240.62700000000001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415</v>
      </c>
      <c r="V273" s="98">
        <f ca="1">_xlfn.XLOOKUP(G273&amp;$V$3,BS_CONTROLE[CHAVE],BS_CONTROLE[Quantidade_11],"-")</f>
        <v>1</v>
      </c>
      <c r="W273" s="98">
        <f ca="1">_xlfn.XLOOKUP(G273&amp;$W$3,BS_CONTROLE[CHAVE],BS_CONTROLE[Quantidade_11],"-")</f>
        <v>1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>
        <f ca="1">_xlfn.XLOOKUP(G275&amp;$U$3,BS_CONTROLE[CHAVE],BS_CONTROLE[Quantidade_11],"-")</f>
        <v>0</v>
      </c>
      <c r="V275" s="98">
        <f ca="1">_xlfn.XLOOKUP(G275&amp;$V$3,BS_CONTROLE[CHAVE],BS_CONTROLE[Quantidade_11],"-")</f>
        <v>2</v>
      </c>
      <c r="W275" s="98">
        <f ca="1">_xlfn.XLOOKUP(G275&amp;$W$3,BS_CONTROLE[CHAVE],BS_CONTROLE[Quantidade_11],"-")</f>
        <v>0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</v>
      </c>
      <c r="L276" s="186" t="str">
        <f>IF(FN_MC!N271="","*",FN_MC!N271)</f>
        <v>TVI1</v>
      </c>
      <c r="M276" s="97">
        <f>IF(FN_MC!J271="","*",FN_MC!J271)</f>
        <v>74</v>
      </c>
      <c r="N276" s="173">
        <f>IF(FN_MC!K271="","*",FN_MC!K271)</f>
        <v>225.33500000000001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8.3333333333333329E-2</v>
      </c>
      <c r="R276" s="96" t="str">
        <f>IF(FN_MC!Q271="","*",CONCATENATE(FN_MC!Q271," ",FN_MC!R271))</f>
        <v>2 M</v>
      </c>
      <c r="S276" s="96" t="str">
        <f>IF(FN_MC!V271="","*",FN_MC!V271)</f>
        <v>Marcos Euzebio</v>
      </c>
      <c r="T276" s="96" t="str">
        <f>IF(FN_MC!W271="","*",FN_MC!W271)</f>
        <v xml:space="preserve">Execução de solda no AMV 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TVI1</v>
      </c>
      <c r="J277" s="96" t="str">
        <f>IF(FN_MC!I272="","*",FN_MC!I272)</f>
        <v>TVI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 t="str">
        <f ca="1">_xlfn.XLOOKUP(G277&amp;$U$3,BS_CONTROLE[CHAVE],BS_CONTROLE[Quantidade_11],"-")</f>
        <v>-</v>
      </c>
      <c r="V277" s="98">
        <f ca="1">_xlfn.XLOOKUP(G277&amp;$V$3,BS_CONTROLE[CHAVE],BS_CONTROLE[Quantidade_11],"-")</f>
        <v>3322</v>
      </c>
      <c r="W277" s="98">
        <f ca="1">_xlfn.XLOOKUP(G277&amp;$W$3,BS_CONTROLE[CHAVE],BS_CONTROLE[Quantidade_11],"-")</f>
        <v>3035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*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>
        <f ca="1">_xlfn.XLOOKUP(G278&amp;$U$3,BS_CONTROLE[CHAVE],BS_CONTROLE[Quantidade_11],"-")</f>
        <v>1</v>
      </c>
      <c r="V278" s="98">
        <f ca="1">_xlfn.XLOOKUP(G278&amp;$V$3,BS_CONTROLE[CHAVE],BS_CONTROLE[Quantidade_11],"-")</f>
        <v>0</v>
      </c>
      <c r="W278" s="98">
        <f ca="1">_xlfn.XLOOKUP(G278&amp;$W$3,BS_CONTROLE[CHAVE],BS_CONTROLE[Quantidade_11],"-")</f>
        <v>15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>
        <f ca="1">_xlfn.XLOOKUP(G283&amp;$U$3,BS_CONTROLE[CHAVE],BS_CONTROLE[Quantidade_11],"-")</f>
        <v>2</v>
      </c>
      <c r="V283" s="98">
        <f ca="1">_xlfn.XLOOKUP(G283&amp;$V$3,BS_CONTROLE[CHAVE],BS_CONTROLE[Quantidade_11],"-")</f>
        <v>5</v>
      </c>
      <c r="W283" s="98">
        <f ca="1">_xlfn.XLOOKUP(G283&amp;$W$3,BS_CONTROLE[CHAVE],BS_CONTROLE[Quantidade_11],"-")</f>
        <v>0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*</v>
      </c>
      <c r="C284" s="95" t="str">
        <f>IF(FN_MC!Z279="","*",FN_MC!Z279)</f>
        <v>*</v>
      </c>
      <c r="D284" s="96" t="str">
        <f>IF(FN_MC!S279="","*",FN_MC!S279)</f>
        <v>-</v>
      </c>
      <c r="E284" s="96" t="str">
        <f>IF(FN_MC!T279="","*",FN_MC!T279)</f>
        <v>-</v>
      </c>
      <c r="F284" s="96" t="str">
        <f>IF(FN_MC!B279="","*",FN_MC!B279)</f>
        <v>*</v>
      </c>
      <c r="G284" s="96" t="str">
        <f>IF(FN_MC!D279="","*",FN_MC!D279)</f>
        <v>*</v>
      </c>
      <c r="H284" s="96" t="str">
        <f>IF(FN_MC!F279="","*",FN_MC!F279)</f>
        <v>*</v>
      </c>
      <c r="I284" s="96" t="str">
        <f>IF(FN_MC!H279="","*",FN_MC!H279)</f>
        <v>*</v>
      </c>
      <c r="J284" s="96" t="str">
        <f>IF(FN_MC!I279="","*",FN_MC!I279)</f>
        <v>*</v>
      </c>
      <c r="K284" s="96" t="str">
        <f>IF(FN_MC!M279="","*",FN_MC!M279)</f>
        <v>-</v>
      </c>
      <c r="L284" s="186" t="str">
        <f>IF(FN_MC!N279="","*",FN_MC!N279)</f>
        <v>-</v>
      </c>
      <c r="M284" s="97" t="str">
        <f>IF(FN_MC!J279="","*",FN_MC!J279)</f>
        <v>*</v>
      </c>
      <c r="N284" s="173" t="str">
        <f>IF(FN_MC!K279="","*",FN_MC!K279)</f>
        <v>*</v>
      </c>
      <c r="O284" s="173" t="str">
        <f>IF(FN_MC!L279="","*",FN_MC!L279)</f>
        <v>-</v>
      </c>
      <c r="P284" s="107" t="str">
        <f>IF(FN_MC!O279="","*",FN_MC!O279)</f>
        <v>*</v>
      </c>
      <c r="Q284" s="107" t="str">
        <f>IF(FN_MC!P279="","*",FN_MC!P279)</f>
        <v>*</v>
      </c>
      <c r="R284" s="96" t="str">
        <f>IF(FN_MC!Q279="","*",CONCATENATE(FN_MC!Q279," ",FN_MC!R279))</f>
        <v>*</v>
      </c>
      <c r="S284" s="96" t="str">
        <f>IF(FN_MC!V279="","*",FN_MC!V279)</f>
        <v>*</v>
      </c>
      <c r="T284" s="96" t="str">
        <f>IF(FN_MC!W279="","*",FN_MC!W279)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str">
        <f>IF(FN_MC!D761="","*",FN_MC!D761)</f>
        <v>*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IF(FN_MC!D762="","*",FN_MC!D762)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1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1755</v>
      </c>
      <c r="C2" s="83" t="s">
        <v>1197</v>
      </c>
      <c r="D2" s="83" t="s">
        <v>1199</v>
      </c>
      <c r="E2" s="83" t="s">
        <v>1756</v>
      </c>
      <c r="F2" s="83" t="s">
        <v>1757</v>
      </c>
      <c r="G2" s="83" t="s">
        <v>1758</v>
      </c>
      <c r="H2" s="83" t="s">
        <v>1759</v>
      </c>
      <c r="I2" s="83" t="s">
        <v>1760</v>
      </c>
      <c r="J2" s="83" t="s">
        <v>1761</v>
      </c>
      <c r="K2" s="109" t="s">
        <v>1762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 t="str">
        <f>IF(FN_MC!B248="","*",FN_MC!B248)</f>
        <v>*</v>
      </c>
      <c r="D288" s="101" t="str">
        <f>IF(FN_MC!D248="","*",FN_MC!D248)</f>
        <v>*</v>
      </c>
      <c r="E288" s="101" t="str">
        <f>IF(FN_MC!H248="","*",FN_MC!H248)</f>
        <v>*</v>
      </c>
      <c r="F288" s="114" t="str">
        <f>IF(FN_MC!M248="","*",FN_MC!M248)</f>
        <v>-</v>
      </c>
      <c r="G288" s="101" t="str">
        <f>IF(FN_MC!I248="","*",FN_MC!I248)</f>
        <v>*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 hidden="1">
      <c r="B297" s="100" t="str">
        <f>IF(FN_MC!Y257="","*",FN_MC!Y257)</f>
        <v>*</v>
      </c>
      <c r="C297" s="101" t="str">
        <f>IF(FN_MC!B257="","*",FN_MC!B257)</f>
        <v>*</v>
      </c>
      <c r="D297" s="101" t="str">
        <f>IF(FN_MC!D257="","*",FN_MC!D257)</f>
        <v>*</v>
      </c>
      <c r="E297" s="101" t="str">
        <f>IF(FN_MC!H257="","*",FN_MC!H257)</f>
        <v>*</v>
      </c>
      <c r="F297" s="114" t="str">
        <f>IF(FN_MC!M257="","*",FN_MC!M257)</f>
        <v>-</v>
      </c>
      <c r="G297" s="101" t="str">
        <f>IF(FN_MC!I257="","*",FN_MC!I257)</f>
        <v>*</v>
      </c>
      <c r="H297" s="101" t="str">
        <f>IF(FN_MC!AB257="","*",FN_MC!AB257)</f>
        <v>*</v>
      </c>
      <c r="I297" s="101" t="str">
        <f>IF(FN_MC!AC257="","*",FN_MC!AC257)</f>
        <v>*</v>
      </c>
      <c r="J297" s="102" t="str">
        <f>IF(FN_MC!AA257="","*",FN_MC!AA257)</f>
        <v>*</v>
      </c>
      <c r="K297" s="112" t="str">
        <f>IF(FN_MC!AD257="","*",FN_MC!AD257)</f>
        <v>*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 hidden="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-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 hidden="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TEP-TMJ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*</v>
      </c>
      <c r="E305" s="101" t="str">
        <f>IF(FN_MC!H265="","*",FN_MC!H265)</f>
        <v>*</v>
      </c>
      <c r="F305" s="114" t="str">
        <f>IF(FN_MC!M265="","*",FN_MC!M265)</f>
        <v>-</v>
      </c>
      <c r="G305" s="101" t="str">
        <f>IF(FN_MC!I265="","*",FN_MC!I265)</f>
        <v>*</v>
      </c>
      <c r="H305" s="101" t="str">
        <f>IF(FN_MC!AB265="","*",FN_MC!AB265)</f>
        <v>*</v>
      </c>
      <c r="I305" s="101" t="str">
        <f>IF(FN_MC!AC265="","*",FN_MC!AC265)</f>
        <v>*</v>
      </c>
      <c r="J305" s="102" t="str">
        <f>IF(FN_MC!AA265="","*",FN_MC!AA265)</f>
        <v>*</v>
      </c>
      <c r="K305" s="112" t="str">
        <f>IF(FN_MC!AD265="","*",FN_MC!AD265)</f>
        <v>*</v>
      </c>
    </row>
    <row r="306" spans="2:11" hidden="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W70</v>
      </c>
      <c r="E306" s="101" t="str">
        <f>IF(FN_MC!H266="","*",FN_MC!H266)</f>
        <v>TAG</v>
      </c>
      <c r="F306" s="114" t="str">
        <f>IF(FN_MC!M266="","*",FN_MC!M266)</f>
        <v>TBR-TGR</v>
      </c>
      <c r="G306" s="101" t="str">
        <f>IF(FN_MC!I266="","*",FN_MC!I266)</f>
        <v>TAG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 hidden="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*</v>
      </c>
      <c r="I307" s="101" t="str">
        <f>IF(FN_MC!AC267="","*",FN_MC!AC267)</f>
        <v>*</v>
      </c>
      <c r="J307" s="102" t="str">
        <f>IF(FN_MC!AA267="","*",FN_MC!AA267)</f>
        <v>*</v>
      </c>
      <c r="K307" s="112" t="str">
        <f>IF(FN_MC!AD267="","*",FN_MC!AD267)</f>
        <v>*</v>
      </c>
    </row>
    <row r="308" spans="2:11" hidden="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 hidden="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 hidden="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 hidden="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TVI1</v>
      </c>
      <c r="F312" s="114" t="str">
        <f>IF(FN_MC!M272="","*",FN_MC!M272)</f>
        <v>TSP-TIN</v>
      </c>
      <c r="G312" s="101" t="str">
        <f>IF(FN_MC!I272="","*",FN_MC!I272)</f>
        <v>TVI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 hidden="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*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 hidden="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 hidden="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*</v>
      </c>
      <c r="E319" s="101" t="str">
        <f>IF(FN_MC!H279="","*",FN_MC!H279)</f>
        <v>*</v>
      </c>
      <c r="F319" s="114" t="str">
        <f>IF(FN_MC!M279="","*",FN_MC!M279)</f>
        <v>-</v>
      </c>
      <c r="G319" s="101" t="str">
        <f>IF(FN_MC!I279="","*",FN_MC!I279)</f>
        <v>*</v>
      </c>
      <c r="H319" s="101" t="str">
        <f>IF(FN_MC!AB279="","*",FN_MC!AB279)</f>
        <v>*</v>
      </c>
      <c r="I319" s="101" t="str">
        <f>IF(FN_MC!AC279="","*",FN_MC!AC279)</f>
        <v>*</v>
      </c>
      <c r="J319" s="102" t="str">
        <f>IF(FN_MC!AA279="","*",FN_MC!AA279)</f>
        <v>*</v>
      </c>
      <c r="K319" s="112" t="str">
        <f>IF(FN_MC!AD279="","*",FN_MC!AD279)</f>
        <v>*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str">
        <f>IF(FN_MC!D761="","*",FN_MC!D761)</f>
        <v>*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IF(FN_MC!D762="","*",FN_MC!D762)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1763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1764</v>
      </c>
      <c r="C4" s="181" t="s">
        <v>1765</v>
      </c>
      <c r="D4" s="181" t="s">
        <v>1766</v>
      </c>
      <c r="E4" s="181" t="s">
        <v>1767</v>
      </c>
      <c r="F4" s="181" t="s">
        <v>4</v>
      </c>
      <c r="G4" s="181" t="s">
        <v>1768</v>
      </c>
    </row>
    <row r="5" spans="2:7">
      <c r="B5" s="182" t="s">
        <v>1769</v>
      </c>
      <c r="C5" s="182">
        <v>309525</v>
      </c>
      <c r="D5" s="182" t="s">
        <v>1770</v>
      </c>
      <c r="E5" s="182" t="s">
        <v>878</v>
      </c>
      <c r="F5" s="182" t="s">
        <v>1771</v>
      </c>
      <c r="G5" s="183">
        <v>46296</v>
      </c>
    </row>
    <row r="6" spans="2:7">
      <c r="B6" s="182" t="s">
        <v>1772</v>
      </c>
      <c r="C6" s="182">
        <v>257410</v>
      </c>
      <c r="D6" s="182" t="s">
        <v>1773</v>
      </c>
      <c r="E6" s="182" t="s">
        <v>878</v>
      </c>
      <c r="F6" s="182" t="s">
        <v>1771</v>
      </c>
      <c r="G6" s="183"/>
    </row>
    <row r="7" spans="2:7">
      <c r="B7" s="182" t="s">
        <v>1484</v>
      </c>
      <c r="C7" s="182">
        <v>256875</v>
      </c>
      <c r="D7" s="182" t="s">
        <v>1774</v>
      </c>
      <c r="E7" s="182" t="s">
        <v>878</v>
      </c>
      <c r="F7" s="182" t="s">
        <v>1771</v>
      </c>
      <c r="G7" s="183">
        <v>46296</v>
      </c>
    </row>
    <row r="8" spans="2:7">
      <c r="B8" s="182" t="s">
        <v>1775</v>
      </c>
      <c r="C8" s="182">
        <v>257278</v>
      </c>
      <c r="D8" s="182" t="s">
        <v>1776</v>
      </c>
      <c r="E8" s="182" t="s">
        <v>869</v>
      </c>
      <c r="F8" s="182" t="s">
        <v>1777</v>
      </c>
      <c r="G8" s="183">
        <v>46235</v>
      </c>
    </row>
    <row r="9" spans="2:7">
      <c r="B9" s="182" t="s">
        <v>1778</v>
      </c>
      <c r="C9" s="182">
        <v>261794</v>
      </c>
      <c r="D9" s="182" t="s">
        <v>1779</v>
      </c>
      <c r="E9" s="182" t="s">
        <v>869</v>
      </c>
      <c r="F9" s="182" t="s">
        <v>1777</v>
      </c>
      <c r="G9" s="183">
        <v>46082</v>
      </c>
    </row>
    <row r="10" spans="2:7">
      <c r="B10" s="182" t="s">
        <v>1780</v>
      </c>
      <c r="C10" s="182">
        <v>257033</v>
      </c>
      <c r="D10" s="182" t="s">
        <v>1781</v>
      </c>
      <c r="E10" s="182" t="s">
        <v>869</v>
      </c>
      <c r="F10" s="182" t="s">
        <v>118</v>
      </c>
      <c r="G10" s="182" t="s">
        <v>1782</v>
      </c>
    </row>
    <row r="11" spans="2:7">
      <c r="B11" s="182" t="s">
        <v>1783</v>
      </c>
      <c r="C11" s="182">
        <v>396578</v>
      </c>
      <c r="D11" s="182" t="s">
        <v>1784</v>
      </c>
      <c r="E11" s="182" t="s">
        <v>869</v>
      </c>
      <c r="F11" s="182" t="s">
        <v>118</v>
      </c>
      <c r="G11" s="182" t="s">
        <v>1782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1785</v>
      </c>
      <c r="D5" s="271"/>
      <c r="E5" s="271"/>
      <c r="F5" s="271"/>
      <c r="G5" s="271"/>
      <c r="H5" s="271"/>
      <c r="I5" s="271"/>
      <c r="J5" s="272"/>
      <c r="K5" s="273" t="s">
        <v>1786</v>
      </c>
      <c r="L5" s="274"/>
      <c r="M5" s="274"/>
      <c r="N5" s="274"/>
      <c r="O5" s="275" t="s">
        <v>1787</v>
      </c>
      <c r="P5" s="276"/>
      <c r="Q5" s="277"/>
    </row>
    <row r="6" spans="1:17" s="81" customFormat="1" ht="15.75" customHeight="1">
      <c r="A6" s="75" t="s">
        <v>1753</v>
      </c>
      <c r="B6" s="82" t="s">
        <v>1752</v>
      </c>
      <c r="C6" s="83" t="s">
        <v>1212</v>
      </c>
      <c r="D6" s="84" t="s">
        <v>1213</v>
      </c>
      <c r="E6" s="83" t="s">
        <v>1788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1789</v>
      </c>
      <c r="M6" s="116" t="s">
        <v>658</v>
      </c>
      <c r="N6" s="117" t="s">
        <v>1207</v>
      </c>
      <c r="O6" s="159" t="s">
        <v>1250</v>
      </c>
      <c r="P6" s="128"/>
      <c r="Q6" s="138" t="s">
        <v>1790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1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MC1 as 00:30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0</v>
      </c>
      <c r="P277" s="78"/>
      <c r="Q277" s="120" t="str">
        <f>IF($A$2=1,IF(FN_MC!BJ232="","*",FN_MC!BJ232),IF(FN_MC!BK232="","*",FN_MC!BK232))</f>
        <v>*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*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0</v>
      </c>
      <c r="P279" s="78"/>
      <c r="Q279" s="120" t="str">
        <f>IF($A$2=1,IF(FN_MC!BJ234="","*",FN_MC!BJ234),IF(FN_MC!BK234="","*",FN_MC!BK234))</f>
        <v>*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0</v>
      </c>
      <c r="P280" s="78"/>
      <c r="Q280" s="120" t="str">
        <f>IF($A$2=1,IF(FN_MC!BJ235="","*",FN_MC!BJ235),IF(FN_MC!BK235="","*",FN_MC!BK235))</f>
        <v>*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*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*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6.25E-2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0</v>
      </c>
      <c r="P285" s="78"/>
      <c r="Q285" s="120" t="str">
        <f>IF($A$2=1,IF(FN_MC!BJ241="","*",FN_MC!BJ241),IF(FN_MC!BK241="","*",FN_MC!BK241))</f>
        <v>*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*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*</v>
      </c>
    </row>
    <row r="292" spans="1:17" hidden="1">
      <c r="A292" s="85" t="str">
        <f>IF(FN_MC!B248="","*",FN_MC!B248)</f>
        <v>*</v>
      </c>
      <c r="B292" s="86" t="str">
        <f>IF(FN_MC!X248="","*",FN_MC!X248)</f>
        <v>*</v>
      </c>
      <c r="C292" s="87" t="str">
        <f>IF(FN_MC!S248="","*",FN_MC!S248)</f>
        <v>-</v>
      </c>
      <c r="D292" s="87" t="str">
        <f>IF(FN_MC!T248="","*",FN_MC!T248)</f>
        <v>-</v>
      </c>
      <c r="E292" s="87" t="str">
        <f>IF(FN_MC!D248="","*",FN_MC!D248)</f>
        <v>*</v>
      </c>
      <c r="F292" s="87" t="str">
        <f>IF(FN_MC!H248="","*",FN_MC!H248)</f>
        <v>*</v>
      </c>
      <c r="G292" s="87" t="str">
        <f>IF(FN_MC!M248="","*",FN_MC!M248)</f>
        <v>-</v>
      </c>
      <c r="H292" s="125" t="str">
        <f>IF(FN_MC!K248="","*",FN_MC!K248)</f>
        <v>*</v>
      </c>
      <c r="I292" s="110" t="str">
        <f>IF(FN_MC!O248="","*",FN_MC!O248)</f>
        <v>*</v>
      </c>
      <c r="J292" s="110" t="str">
        <f>IF(FN_MC!P248="","*",FN_MC!P248)</f>
        <v>*</v>
      </c>
      <c r="K292" s="118" t="str">
        <f>IF(FN_MC!AK248="","*",FN_MC!AK248)</f>
        <v>-</v>
      </c>
      <c r="L292" s="118" t="str">
        <f>IF(FN_MC!AM248="","*",FN_MC!AM248)</f>
        <v>-</v>
      </c>
      <c r="M292" s="118" t="str">
        <f>IF(FN_MC!AP248="","*",FN_MC!AP248)</f>
        <v>-</v>
      </c>
      <c r="N292" s="118" t="str">
        <f>IF(FN_MC!AM248="","*",FN_MC!AM248)</f>
        <v>-</v>
      </c>
      <c r="O292" s="135">
        <f>FN_MC!BH248</f>
        <v>0</v>
      </c>
      <c r="P292" s="78"/>
      <c r="Q292" s="120" t="str">
        <f>IF($A$2=1,IF(FN_MC!BJ248="","*",FN_MC!BJ248),IF(FN_MC!BK248="","*",FN_MC!BK248))</f>
        <v>*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*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*</v>
      </c>
    </row>
    <row r="301" spans="1:17" hidden="1">
      <c r="A301" s="85" t="str">
        <f>IF(FN_MC!B257="","*",FN_MC!B257)</f>
        <v>*</v>
      </c>
      <c r="B301" s="86" t="str">
        <f>IF(FN_MC!X257="","*",FN_MC!X257)</f>
        <v>*</v>
      </c>
      <c r="C301" s="87" t="str">
        <f>IF(FN_MC!S257="","*",FN_MC!S257)</f>
        <v>-</v>
      </c>
      <c r="D301" s="87" t="str">
        <f>IF(FN_MC!T257="","*",FN_MC!T257)</f>
        <v>-</v>
      </c>
      <c r="E301" s="87" t="str">
        <f>IF(FN_MC!D257="","*",FN_MC!D257)</f>
        <v>*</v>
      </c>
      <c r="F301" s="87" t="str">
        <f>IF(FN_MC!H257="","*",FN_MC!H257)</f>
        <v>*</v>
      </c>
      <c r="G301" s="87" t="str">
        <f>IF(FN_MC!M257="","*",FN_MC!M257)</f>
        <v>-</v>
      </c>
      <c r="H301" s="125" t="str">
        <f>IF(FN_MC!K257="","*",FN_MC!K257)</f>
        <v>*</v>
      </c>
      <c r="I301" s="110" t="str">
        <f>IF(FN_MC!O257="","*",FN_MC!O257)</f>
        <v>*</v>
      </c>
      <c r="J301" s="110" t="str">
        <f>IF(FN_MC!P257="","*",FN_MC!P257)</f>
        <v>*</v>
      </c>
      <c r="K301" s="118" t="str">
        <f>IF(FN_MC!AK257="","*",FN_MC!AK257)</f>
        <v>-</v>
      </c>
      <c r="L301" s="118" t="str">
        <f>IF(FN_MC!AM257="","*",FN_MC!AM257)</f>
        <v>-</v>
      </c>
      <c r="M301" s="118" t="str">
        <f>IF(FN_MC!AP257="","*",FN_MC!AP257)</f>
        <v>-</v>
      </c>
      <c r="N301" s="118" t="str">
        <f>IF(FN_MC!AM257="","*",FN_MC!AM257)</f>
        <v>-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-</v>
      </c>
      <c r="D307" s="87" t="str">
        <f>IF(FN_MC!T263="","*",FN_MC!T263)</f>
        <v>-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-</v>
      </c>
      <c r="H307" s="125" t="str">
        <f>IF(FN_MC!K263="","*",FN_MC!K263)</f>
        <v>*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-</v>
      </c>
      <c r="M307" s="118" t="str">
        <f>IF(FN_MC!AP263="","*",FN_MC!AP263)</f>
        <v>-</v>
      </c>
      <c r="N307" s="118" t="str">
        <f>IF(FN_MC!AM263="","*",FN_MC!AM263)</f>
        <v>-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TEP-TMJ</v>
      </c>
      <c r="H308" s="125">
        <f>IF(FN_MC!K264="","*",FN_MC!K264)</f>
        <v>595.9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TEP-TMJ</v>
      </c>
      <c r="M308" s="118">
        <f>IF(FN_MC!AP264="","*",FN_MC!AP264)</f>
        <v>595.9</v>
      </c>
      <c r="N308" s="118" t="str">
        <f>IF(FN_MC!AM264="","*",FN_MC!AM264)</f>
        <v>TEP-TMJ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*</v>
      </c>
      <c r="C309" s="87" t="str">
        <f>IF(FN_MC!S265="","*",FN_MC!S265)</f>
        <v>-</v>
      </c>
      <c r="D309" s="87" t="str">
        <f>IF(FN_MC!T265="","*",FN_MC!T265)</f>
        <v>-</v>
      </c>
      <c r="E309" s="87" t="str">
        <f>IF(FN_MC!D265="","*",FN_MC!D265)</f>
        <v>*</v>
      </c>
      <c r="F309" s="87" t="str">
        <f>IF(FN_MC!H265="","*",FN_MC!H265)</f>
        <v>*</v>
      </c>
      <c r="G309" s="87" t="str">
        <f>IF(FN_MC!M265="","*",FN_MC!M265)</f>
        <v>-</v>
      </c>
      <c r="H309" s="125" t="str">
        <f>IF(FN_MC!K265="","*",FN_MC!K265)</f>
        <v>*</v>
      </c>
      <c r="I309" s="110" t="str">
        <f>IF(FN_MC!O265="","*",FN_MC!O265)</f>
        <v>*</v>
      </c>
      <c r="J309" s="110" t="str">
        <f>IF(FN_MC!P265="","*",FN_MC!P265)</f>
        <v>*</v>
      </c>
      <c r="K309" s="118" t="str">
        <f>IF(FN_MC!AK265="","*",FN_MC!AK265)</f>
        <v>-</v>
      </c>
      <c r="L309" s="118" t="str">
        <f>IF(FN_MC!AM265="","*",FN_MC!AM265)</f>
        <v>-</v>
      </c>
      <c r="M309" s="118" t="str">
        <f>IF(FN_MC!AP265="","*",FN_MC!AP265)</f>
        <v>-</v>
      </c>
      <c r="N309" s="118" t="str">
        <f>IF(FN_MC!AM265="","*",FN_MC!AM265)</f>
        <v>-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W70</v>
      </c>
      <c r="F310" s="87" t="str">
        <f>IF(FN_MC!H266="","*",FN_MC!H266)</f>
        <v>TAG</v>
      </c>
      <c r="G310" s="87" t="str">
        <f>IF(FN_MC!M266="","*",FN_MC!M266)</f>
        <v>TBR-TGR</v>
      </c>
      <c r="H310" s="125">
        <f>IF(FN_MC!K266="","*",FN_MC!K266)</f>
        <v>494.5</v>
      </c>
      <c r="I310" s="110">
        <f>IF(FN_MC!O266="","*",FN_MC!O266)</f>
        <v>0.41666666666666669</v>
      </c>
      <c r="J310" s="110">
        <f>IF(FN_MC!P266="","*",FN_MC!P266)</f>
        <v>0.125</v>
      </c>
      <c r="K310" s="118" t="str">
        <f>IF(FN_MC!AK266="","*",FN_MC!AK266)</f>
        <v>TAG</v>
      </c>
      <c r="L310" s="118" t="str">
        <f>IF(FN_MC!AM266="","*",FN_MC!AM266)</f>
        <v>TBR-TGR</v>
      </c>
      <c r="M310" s="118">
        <f>IF(FN_MC!AP266="","*",FN_MC!AP266)</f>
        <v>494.5</v>
      </c>
      <c r="N310" s="118" t="str">
        <f>IF(FN_MC!AM266="","*",FN_MC!AM266)</f>
        <v>TBR-TGR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*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240.62700000000001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240.62700000000001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</v>
      </c>
      <c r="H315" s="125">
        <f>IF(FN_MC!K271="","*",FN_MC!K271)</f>
        <v>225.33500000000001</v>
      </c>
      <c r="I315" s="110">
        <f>IF(FN_MC!O271="","*",FN_MC!O271)</f>
        <v>0.375</v>
      </c>
      <c r="J315" s="110">
        <f>IF(FN_MC!P271="","*",FN_MC!P271)</f>
        <v>8.3333333333333329E-2</v>
      </c>
      <c r="K315" s="118" t="str">
        <f>IF(FN_MC!AK271="","*",FN_MC!AK271)</f>
        <v>TVI1</v>
      </c>
      <c r="L315" s="118" t="str">
        <f>IF(FN_MC!AM271="","*",FN_MC!AM271)</f>
        <v>TVI</v>
      </c>
      <c r="M315" s="118">
        <f>IF(FN_MC!AP271="","*",FN_MC!AP271)</f>
        <v>225.33500000000001</v>
      </c>
      <c r="N315" s="118" t="str">
        <f>IF(FN_MC!AM271="","*",FN_MC!AM271)</f>
        <v>TVI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TVI1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TVI1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*</v>
      </c>
      <c r="C323" s="87" t="str">
        <f>IF(FN_MC!S279="","*",FN_MC!S279)</f>
        <v>-</v>
      </c>
      <c r="D323" s="87" t="str">
        <f>IF(FN_MC!T279="","*",FN_MC!T279)</f>
        <v>-</v>
      </c>
      <c r="E323" s="87" t="str">
        <f>IF(FN_MC!D279="","*",FN_MC!D279)</f>
        <v>*</v>
      </c>
      <c r="F323" s="87" t="str">
        <f>IF(FN_MC!H279="","*",FN_MC!H279)</f>
        <v>*</v>
      </c>
      <c r="G323" s="87" t="str">
        <f>IF(FN_MC!M279="","*",FN_MC!M279)</f>
        <v>-</v>
      </c>
      <c r="H323" s="125" t="str">
        <f>IF(FN_MC!K279="","*",FN_MC!K279)</f>
        <v>*</v>
      </c>
      <c r="I323" s="110" t="str">
        <f>IF(FN_MC!O279="","*",FN_MC!O279)</f>
        <v>*</v>
      </c>
      <c r="J323" s="110" t="str">
        <f>IF(FN_MC!P279="","*",FN_MC!P279)</f>
        <v>*</v>
      </c>
      <c r="K323" s="118" t="str">
        <f>IF(FN_MC!AK279="","*",FN_MC!AK279)</f>
        <v>-</v>
      </c>
      <c r="L323" s="118" t="str">
        <f>IF(FN_MC!AM279="","*",FN_MC!AM279)</f>
        <v>-</v>
      </c>
      <c r="M323" s="118" t="str">
        <f>IF(FN_MC!AP279="","*",FN_MC!AP279)</f>
        <v>-</v>
      </c>
      <c r="N323" s="118" t="str">
        <f>IF(FN_MC!AM279="","*",FN_MC!AM279)</f>
        <v>-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str">
        <f>IF(FN_MC!D761="","*",FN_MC!D761)</f>
        <v>*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IF(FN_MC!D762="","*",FN_MC!D762)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1791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2026-02-20T21:51:32Z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