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12" documentId="8_{B6337239-1A00-434D-AAD0-422EA1FEB5AE}" xr6:coauthVersionLast="47" xr6:coauthVersionMax="47" xr10:uidLastSave="{7236B273-519F-4FD0-BF2D-C352CAD7A4F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70" i="1" l="1" a="1"/>
  <c r="M470" i="1"/>
  <c r="N470" i="1" a="1"/>
  <c r="N470" i="1"/>
  <c r="M471" i="1" a="1"/>
  <c r="M471" i="1"/>
  <c r="N471" i="1" a="1"/>
  <c r="N471" i="1"/>
  <c r="M472" i="1" a="1"/>
  <c r="M472" i="1"/>
  <c r="N472" i="1" a="1"/>
  <c r="N472" i="1"/>
  <c r="M473" i="1" a="1"/>
  <c r="M473" i="1"/>
  <c r="N473" i="1" a="1"/>
  <c r="N473" i="1"/>
  <c r="M474" i="1" a="1"/>
  <c r="M474" i="1"/>
  <c r="N474" i="1" a="1"/>
  <c r="N474" i="1"/>
  <c r="B447" i="12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AM469" i="1"/>
  <c r="AN469" i="1"/>
  <c r="AM470" i="1"/>
  <c r="AN470" i="1"/>
  <c r="AM471" i="1"/>
  <c r="AN471" i="1"/>
  <c r="AM472" i="1"/>
  <c r="AN472" i="1"/>
  <c r="AM473" i="1"/>
  <c r="AN473" i="1"/>
  <c r="AM474" i="1"/>
  <c r="AN474" i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 s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 s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 s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 s="1"/>
  <c r="BE349" i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AJ352" i="1"/>
  <c r="AK352" i="1"/>
  <c r="AL352" i="1"/>
  <c r="AM352" i="1"/>
  <c r="AN352" i="1"/>
  <c r="AO352" i="1"/>
  <c r="BE352" i="1" s="1"/>
  <c r="AP352" i="1"/>
  <c r="AQ352" i="1"/>
  <c r="BB352" i="1"/>
  <c r="BC352" i="1" a="1"/>
  <c r="BC352" i="1" s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BE353" i="1" s="1"/>
  <c r="AP353" i="1"/>
  <c r="AQ353" i="1"/>
  <c r="BB353" i="1"/>
  <c r="BC353" i="1" a="1"/>
  <c r="BC353" i="1" s="1"/>
  <c r="BD353" i="1" a="1"/>
  <c r="BD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AJ355" i="1"/>
  <c r="AK355" i="1"/>
  <c r="AL355" i="1"/>
  <c r="AM355" i="1"/>
  <c r="AN355" i="1"/>
  <c r="AO355" i="1"/>
  <c r="BE355" i="1" s="1"/>
  <c r="AP355" i="1"/>
  <c r="AQ355" i="1"/>
  <c r="BB355" i="1"/>
  <c r="BC355" i="1" a="1"/>
  <c r="BC355" i="1" s="1"/>
  <c r="BD355" i="1" a="1"/>
  <c r="BD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BD357" i="1" s="1" a="1"/>
  <c r="BD357" i="1" s="1"/>
  <c r="AP357" i="1"/>
  <c r="AQ357" i="1"/>
  <c r="BB357" i="1"/>
  <c r="BC357" i="1" a="1"/>
  <c r="BC357" i="1" s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 s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B360" i="1"/>
  <c r="BC360" i="1" a="1"/>
  <c r="BC360" i="1" s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BE361" i="1" s="1"/>
  <c r="AP361" i="1"/>
  <c r="AQ361" i="1"/>
  <c r="BB361" i="1"/>
  <c r="BC361" i="1" a="1"/>
  <c r="BC361" i="1"/>
  <c r="BD361" i="1" a="1"/>
  <c r="BD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N364" i="1"/>
  <c r="AO364" i="1"/>
  <c r="BE364" i="1" s="1"/>
  <c r="AP364" i="1"/>
  <c r="AQ364" i="1"/>
  <c r="BB364" i="1"/>
  <c r="BC364" i="1" a="1"/>
  <c r="BC364" i="1" s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BE365" i="1" s="1"/>
  <c r="AP365" i="1"/>
  <c r="AQ365" i="1"/>
  <c r="BB365" i="1"/>
  <c r="BC365" i="1" a="1"/>
  <c r="BC365" i="1"/>
  <c r="BD365" i="1" a="1"/>
  <c r="BD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 s="1"/>
  <c r="BE367" i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BE368" i="1" s="1"/>
  <c r="AP368" i="1"/>
  <c r="AQ368" i="1"/>
  <c r="BC368" i="1" a="1"/>
  <c r="BC368" i="1" s="1"/>
  <c r="BD368" i="1" a="1"/>
  <c r="BD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BE369" i="1" s="1"/>
  <c r="AP369" i="1"/>
  <c r="AQ369" i="1"/>
  <c r="BC369" i="1" a="1"/>
  <c r="BC369" i="1" s="1"/>
  <c r="BD369" i="1" a="1"/>
  <c r="BD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M373" i="1"/>
  <c r="AN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0" i="12" l="1"/>
  <c r="AN33" i="1"/>
  <c r="K38" i="12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<sst xmlns="http://schemas.openxmlformats.org/spreadsheetml/2006/main" count="7989" uniqueCount="1971">
  <si>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</si>
  <si>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</si>
  <si>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</si>
  <si>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</si>
  <si>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</si>
  <si>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</si>
  <si>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</si>
  <si>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</si>
  <si>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</si>
  <si>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</si>
  <si>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</si>
  <si>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</si>
  <si>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</si>
  <si>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</si>
  <si>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</si>
  <si>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</si>
  <si>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</si>
  <si>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</si>
  <si>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</si>
  <si>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</si>
  <si>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</si>
  <si>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</si>
  <si>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</si>
  <si>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</si>
  <si>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</si>
  <si>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</si>
  <si>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</si>
  <si>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</si>
  <si>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</si>
  <si>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</si>
  <si>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</si>
  <si>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</si>
  <si>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</si>
  <si>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</si>
  <si>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</si>
  <si>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</si>
  <si>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</si>
  <si>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</si>
  <si>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</si>
  <si>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</si>
  <si>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</si>
  <si>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</si>
  <si>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</si>
  <si>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</si>
  <si>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</si>
  <si>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</si>
  <si>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</si>
  <si>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</si>
  <si>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</si>
  <si>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</si>
  <si>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</si>
  <si>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</si>
  <si>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</si>
  <si>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</si>
  <si>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</si>
  <si>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</si>
  <si>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</si>
  <si>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</si>
  <si>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</si>
  <si>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</si>
  <si>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</si>
  <si>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</si>
  <si>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</si>
  <si>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</si>
  <si>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</si>
  <si>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</si>
  <si>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</si>
  <si>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</si>
  <si>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</si>
  <si>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</si>
  <si>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</si>
  <si>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</si>
  <si>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</si>
  <si>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</si>
  <si>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</si>
  <si>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</si>
  <si>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</si>
  <si>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</si>
  <si>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</si>
  <si>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</si>
  <si>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</si>
  <si>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</si>
  <si>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</si>
  <si>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</si>
  <si>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</si>
  <si>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</si>
  <si>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</si>
  <si>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</si>
  <si>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</si>
  <si>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</si>
  <si>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</si>
  <si>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</si>
  <si>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</si>
  <si>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</si>
  <si>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</si>
  <si>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</si>
  <si>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</si>
  <si>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</si>
  <si>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</si>
  <si>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</si>
  <si>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</si>
  <si>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</si>
  <si>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</si>
  <si>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</si>
  <si>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</si>
  <si>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</si>
  <si>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</si>
  <si>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</si>
  <si>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</si>
  <si>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</si>
  <si>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</si>
  <si>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</si>
  <si>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</si>
  <si>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</si>
  <si>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</si>
  <si>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</si>
  <si>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</si>
  <si>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</si>
  <si>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</si>
  <si>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</si>
  <si>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</si>
  <si>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</si>
  <si>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</si>
  <si>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</si>
  <si>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</si>
  <si>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</si>
  <si>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</si>
  <si>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</si>
  <si>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</si>
  <si>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</si>
  <si>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</si>
  <si>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</si>
  <si>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</si>
  <si>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</si>
  <si>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</si>
  <si>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</si>
  <si>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</si>
  <si>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</si>
  <si>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</si>
  <si>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</si>
  <si>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</si>
  <si>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</si>
  <si>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</si>
  <si>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</si>
  <si>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</si>
  <si>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</si>
  <si>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</si>
  <si>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</si>
  <si>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</si>
  <si>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</si>
  <si>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</si>
  <si>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</si>
  <si>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</si>
  <si>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</si>
  <si>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</si>
  <si>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</si>
  <si>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</si>
  <si>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</si>
  <si>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</si>
  <si>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</si>
  <si>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</si>
  <si>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</si>
  <si>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</si>
  <si>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</si>
  <si>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</si>
  <si>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</si>
  <si>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</si>
  <si>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</si>
  <si>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</si>
  <si>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</si>
  <si>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</si>
  <si>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</si>
  <si>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</si>
  <si>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</si>
  <si>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</si>
  <si>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</si>
  <si>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</si>
  <si>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</si>
  <si>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</si>
  <si>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</si>
  <si>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</si>
  <si>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</si>
  <si>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</si>
  <si>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</si>
  <si>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</si>
  <si>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</si>
  <si>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</si>
  <si>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</si>
  <si>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</si>
  <si>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</si>
  <si>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</si>
  <si>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</si>
  <si>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</si>
  <si>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</si>
  <si>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</si>
  <si>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</si>
  <si>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</si>
  <si>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</si>
  <si>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</si>
  <si>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</si>
  <si>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</si>
  <si>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</si>
  <si>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</si>
  <si>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</si>
  <si>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</si>
  <si>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</si>
  <si>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</si>
  <si>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</si>
  <si>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</si>
  <si>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</si>
  <si>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</si>
  <si>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</si>
  <si>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</si>
  <si>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</si>
  <si>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</si>
  <si>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</si>
  <si>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</si>
  <si>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</si>
  <si>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</si>
  <si>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</si>
  <si>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</si>
  <si>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</si>
  <si>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</si>
  <si>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</si>
  <si>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</si>
  <si>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</si>
  <si>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</si>
  <si>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</si>
  <si>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</si>
  <si>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</si>
  <si>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</si>
  <si>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</si>
  <si>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</si>
  <si>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</si>
  <si>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</si>
  <si>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</si>
  <si>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</si>
  <si>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</si>
  <si>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</si>
  <si>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</si>
  <si>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</si>
  <si>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</si>
  <si>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</si>
  <si>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</si>
  <si>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</si>
  <si>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</si>
  <si>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</si>
  <si>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</si>
  <si>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</si>
  <si>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</si>
  <si>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</si>
  <si>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</si>
  <si>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</si>
  <si>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</si>
  <si>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</si>
  <si>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</si>
  <si>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</si>
  <si>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</si>
  <si>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</si>
  <si>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</si>
  <si>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</si>
  <si>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</si>
  <si>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</si>
  <si>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</si>
  <si>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</si>
  <si>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</si>
  <si>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</si>
  <si>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</si>
  <si>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</si>
  <si>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</si>
  <si>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</si>
  <si>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</si>
  <si>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</si>
  <si>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</si>
  <si>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</si>
  <si>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</si>
  <si>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</si>
  <si>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</si>
  <si>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</si>
  <si>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</si>
  <si>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</si>
  <si>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</si>
  <si>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</si>
  <si>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</si>
  <si>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</si>
  <si>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</si>
  <si>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</si>
  <si>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</si>
  <si>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</si>
  <si>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</si>
  <si>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</si>
  <si>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</si>
  <si>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</si>
  <si>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</si>
  <si>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</si>
  <si>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</si>
  <si>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</si>
  <si>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</si>
  <si>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</si>
  <si>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</si>
  <si>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</si>
  <si>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</si>
  <si>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</si>
  <si>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</si>
  <si>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</si>
  <si>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</si>
  <si>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</si>
  <si>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</si>
  <si>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</si>
  <si>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</si>
  <si>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</si>
  <si>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</si>
  <si>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</si>
  <si>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</si>
  <si>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</si>
  <si>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</si>
  <si>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</si>
  <si>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</si>
  <si>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</si>
  <si>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</si>
  <si>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</si>
  <si>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</si>
  <si>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</si>
  <si>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</si>
  <si>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</si>
  <si>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</si>
  <si>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</si>
  <si>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</si>
  <si>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</si>
  <si>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</si>
  <si>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</si>
  <si>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</si>
  <si>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</si>
  <si>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</si>
  <si>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</si>
  <si>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</si>
  <si>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</si>
  <si>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</si>
  <si>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</si>
  <si>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</si>
  <si>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</si>
  <si>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</si>
  <si>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</si>
  <si>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</si>
  <si>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</si>
  <si>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</si>
  <si>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</si>
  <si>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</si>
  <si>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</si>
  <si>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</si>
  <si>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</si>
  <si>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</si>
  <si>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</si>
  <si>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</si>
  <si>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</si>
  <si>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</si>
  <si>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</si>
  <si>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</si>
  <si>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</si>
  <si>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</si>
  <si>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</si>
  <si>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</si>
  <si>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</si>
  <si>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</si>
  <si>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</si>
  <si>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</si>
  <si>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</si>
  <si>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</si>
  <si>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</si>
  <si>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</si>
  <si>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</si>
  <si>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</si>
  <si>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</si>
  <si>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</si>
  <si>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</si>
  <si>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</si>
  <si>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</si>
  <si>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</si>
  <si>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</si>
  <si>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</si>
  <si>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</si>
  <si>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</si>
  <si>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</si>
  <si>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</si>
  <si>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</si>
  <si>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</si>
  <si>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</si>
  <si>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</si>
  <si>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</si>
  <si>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</si>
  <si>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</si>
  <si>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</si>
  <si>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</si>
  <si>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</si>
  <si>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</si>
  <si>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</si>
  <si>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</si>
  <si>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</si>
  <si>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</si>
  <si>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</si>
  <si>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</si>
  <si>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</si>
  <si>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</si>
  <si>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</si>
  <si>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</si>
  <si>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</si>
  <si>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</si>
  <si>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</si>
  <si>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</si>
  <si>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</si>
  <si>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</si>
  <si>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</si>
  <si>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</si>
  <si>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</si>
  <si>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</si>
  <si>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</si>
  <si>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</si>
  <si>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</si>
  <si>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</si>
  <si>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</si>
  <si>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</si>
  <si>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</si>
  <si>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</si>
  <si>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</si>
  <si>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</si>
  <si>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</si>
  <si>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</si>
  <si>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</si>
  <si>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</si>
  <si>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</si>
  <si>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</si>
  <si>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</si>
  <si>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</si>
  <si>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</si>
  <si>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</si>
  <si>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</si>
  <si>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</si>
  <si>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</si>
  <si>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</si>
  <si>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</si>
  <si>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</si>
  <si>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</si>
  <si>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</si>
  <si>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</si>
  <si>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</si>
  <si>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</si>
  <si>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</si>
  <si>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</si>
  <si>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</si>
  <si>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</si>
  <si>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</si>
  <si>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</si>
  <si>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</si>
  <si>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</si>
  <si>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</si>
  <si>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</si>
  <si>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</si>
  <si>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</si>
  <si>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</si>
  <si>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</si>
  <si>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</si>
  <si>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</si>
  <si>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</si>
  <si>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</si>
  <si>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</si>
  <si>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</si>
  <si>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</si>
  <si>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</si>
  <si>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</si>
  <si>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</si>
  <si>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</si>
  <si>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</si>
  <si>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</si>
  <si>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</si>
  <si>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</si>
  <si>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</si>
  <si>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</si>
  <si>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</si>
  <si>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</si>
  <si>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</si>
  <si>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</si>
  <si>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</si>
  <si>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</si>
  <si>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</si>
  <si>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</si>
  <si>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</si>
  <si>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</si>
  <si>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</si>
  <si>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</si>
  <si>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</si>
  <si>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</si>
  <si>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</si>
  <si>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</si>
  <si>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</si>
  <si>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</si>
  <si>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</si>
  <si>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</si>
  <si>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</si>
  <si>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</si>
  <si>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</si>
  <si>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</si>
  <si>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</si>
  <si>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</si>
  <si>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</si>
  <si>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</si>
  <si>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</si>
  <si>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</si>
  <si>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</si>
  <si>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</si>
  <si>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</si>
  <si>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</si>
  <si>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</si>
  <si>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</si>
  <si>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</si>
  <si>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</si>
  <si>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</si>
  <si>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</si>
  <si>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</si>
  <si>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</si>
  <si>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</si>
  <si>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</si>
  <si>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</si>
  <si>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</si>
  <si>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</si>
  <si>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</si>
  <si>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</si>
  <si>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</si>
  <si>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</si>
  <si>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</si>
  <si>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</si>
  <si>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</si>
  <si>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</si>
  <si>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</si>
  <si>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</si>
  <si>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</si>
  <si>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</si>
  <si>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</si>
  <si>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</si>
  <si>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</si>
  <si>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</si>
  <si>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</si>
  <si>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</si>
  <si>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</si>
  <si>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</si>
  <si>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</si>
  <si>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</si>
  <si>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</si>
  <si>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</si>
  <si>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</si>
  <si>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</si>
  <si>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</si>
  <si>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</si>
  <si>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</si>
  <si>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</si>
  <si>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</si>
  <si>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</si>
  <si>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</si>
  <si>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</si>
  <si>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</si>
  <si>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</si>
  <si>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</si>
  <si>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</si>
  <si>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</si>
  <si>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</si>
  <si>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</si>
  <si>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</si>
  <si>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</si>
  <si>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</si>
  <si>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</si>
  <si>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</si>
  <si>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</si>
  <si>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</si>
  <si>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</si>
  <si>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</si>
  <si>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</si>
  <si>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</si>
  <si>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</si>
  <si>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</si>
  <si>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</si>
  <si>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</si>
  <si>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</si>
  <si>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</si>
  <si>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</si>
  <si>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</si>
  <si>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</si>
  <si>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</si>
  <si>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</si>
  <si>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</si>
  <si>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</si>
  <si>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</si>
  <si>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</si>
  <si>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</si>
  <si>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</si>
  <si>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</si>
  <si>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</si>
  <si>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</si>
  <si>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</si>
  <si>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</si>
  <si>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</si>
  <si>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</si>
  <si>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</si>
  <si>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</si>
  <si>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</si>
  <si>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</si>
  <si>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</si>
  <si>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</si>
  <si>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</si>
  <si>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</si>
  <si>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</si>
  <si>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</si>
  <si>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</si>
  <si>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</si>
  <si>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</si>
  <si>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</si>
  <si>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</si>
  <si>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</si>
  <si>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</si>
  <si>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</si>
  <si>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</si>
  <si>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</si>
  <si>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</si>
  <si>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</si>
  <si>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</si>
  <si>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</si>
  <si>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</si>
  <si>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</si>
  <si>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</si>
  <si>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</si>
  <si>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</si>
  <si>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</si>
  <si>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</si>
  <si>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</si>
  <si>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</si>
  <si>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</si>
  <si>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</si>
  <si>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</si>
  <si>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</si>
  <si>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</si>
  <si>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</si>
  <si>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</si>
  <si>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</si>
  <si>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</si>
  <si>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</si>
  <si>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</si>
  <si>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</si>
  <si>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</si>
  <si>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</si>
  <si>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</si>
  <si>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</si>
  <si>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</si>
  <si>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</si>
  <si>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</si>
  <si>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</si>
  <si>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</si>
  <si>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</si>
  <si>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</si>
  <si>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</si>
  <si>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</si>
  <si>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</si>
  <si>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</si>
  <si>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</si>
  <si>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</si>
  <si>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</si>
  <si>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</si>
  <si>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</si>
  <si>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</si>
  <si>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</si>
  <si>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</si>
  <si>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</si>
  <si>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</si>
  <si>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</si>
  <si>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</si>
  <si>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</si>
  <si>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</si>
  <si>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</si>
  <si>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</si>
  <si>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</si>
  <si>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</si>
  <si>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</si>
  <si>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</si>
  <si>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</si>
  <si>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</si>
  <si>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</si>
  <si>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</si>
  <si>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</si>
  <si>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</si>
  <si>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</si>
  <si>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</si>
  <si>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</si>
  <si>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</si>
  <si>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</si>
  <si>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</si>
  <si>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</si>
  <si>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</si>
  <si>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</si>
  <si>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</si>
  <si>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</si>
  <si>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</si>
  <si>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</si>
  <si>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</si>
  <si>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</si>
  <si>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</si>
  <si>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</si>
  <si>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</si>
  <si>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</si>
  <si>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</si>
  <si>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</si>
  <si>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</si>
  <si>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</si>
  <si>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</si>
  <si>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</si>
  <si>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</si>
  <si>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</si>
  <si>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</si>
  <si>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</si>
  <si>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</si>
  <si>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</si>
  <si>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</si>
  <si>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</si>
  <si>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</si>
  <si>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</si>
  <si>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</si>
  <si>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</si>
  <si>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</si>
  <si>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</si>
  <si>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</si>
  <si>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</si>
  <si>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</si>
  <si>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</si>
  <si>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</si>
  <si>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</si>
  <si>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</si>
  <si>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</si>
  <si>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</si>
  <si>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</si>
  <si>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</si>
  <si>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</si>
  <si>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</si>
  <si>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</si>
  <si>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</si>
  <si>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</si>
  <si>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</si>
  <si>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</si>
  <si>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</si>
  <si>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</si>
  <si>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</si>
  <si>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</si>
  <si>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</si>
  <si>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</si>
  <si>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</si>
  <si>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</si>
  <si>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</si>
  <si>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</si>
  <si>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</si>
  <si>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</si>
  <si>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</si>
  <si>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</si>
  <si>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</si>
  <si>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</si>
  <si>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</si>
  <si>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</si>
  <si>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</si>
  <si>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</si>
  <si>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</si>
  <si>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</si>
  <si>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</si>
  <si>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</si>
  <si>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</si>
  <si>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</si>
  <si>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</si>
  <si>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</si>
  <si>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</si>
  <si>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</si>
  <si>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</si>
  <si>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</si>
  <si>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</si>
  <si>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</si>
  <si>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</si>
  <si>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</si>
  <si>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</si>
  <si>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</si>
  <si>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</si>
  <si>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</si>
  <si>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</si>
  <si>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</si>
  <si>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</si>
  <si>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</si>
  <si>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</si>
  <si>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</si>
  <si>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</si>
  <si>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</si>
  <si>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</si>
  <si>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</si>
  <si>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</si>
  <si>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</si>
  <si>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</si>
  <si>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</si>
  <si>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</si>
  <si>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</si>
  <si>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</si>
  <si>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</si>
  <si>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</si>
  <si>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</si>
  <si>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</si>
  <si>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</si>
  <si>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</si>
  <si>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</si>
  <si>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</si>
  <si>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</si>
  <si>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</si>
  <si>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</si>
  <si>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</si>
  <si>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</si>
  <si>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</si>
  <si>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</si>
  <si>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</si>
  <si>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</si>
  <si>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</si>
  <si>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</si>
  <si>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</si>
  <si>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</si>
  <si>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</si>
  <si>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</si>
  <si>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</si>
  <si>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</si>
  <si>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</si>
  <si>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</si>
  <si>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</si>
  <si>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</si>
  <si>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</si>
  <si>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</si>
  <si>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</si>
  <si>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</si>
  <si>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</si>
  <si>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</si>
  <si>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</si>
  <si>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</si>
  <si>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</si>
  <si>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</si>
  <si>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</si>
  <si>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</si>
  <si>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</si>
  <si>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</si>
  <si>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</si>
  <si>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</si>
  <si>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</si>
  <si>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</si>
  <si>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</si>
  <si>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</si>
  <si>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</si>
  <si>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</si>
  <si>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</si>
  <si>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</si>
  <si>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</si>
  <si>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</si>
  <si>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</si>
  <si>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</si>
  <si>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</si>
  <si>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</si>
  <si>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</si>
  <si>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</si>
  <si>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</si>
  <si>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</si>
  <si>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</si>
  <si>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</si>
  <si>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</si>
  <si>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</si>
  <si>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</si>
  <si>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</si>
  <si>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</si>
  <si>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</si>
  <si>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</si>
  <si>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</si>
  <si>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</si>
  <si>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</si>
  <si>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</si>
  <si>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</si>
  <si>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</si>
  <si>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</si>
  <si>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</si>
  <si>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</si>
  <si>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</si>
  <si>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</si>
  <si>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</si>
  <si>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</si>
  <si>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</si>
  <si>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</si>
  <si>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</si>
  <si>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</si>
  <si>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</si>
  <si>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</si>
  <si>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</si>
  <si>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</si>
  <si>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</si>
  <si>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</si>
  <si>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</si>
  <si>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</si>
  <si>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</si>
  <si>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</si>
  <si>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</si>
  <si>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</si>
  <si>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</si>
  <si>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</si>
  <si>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</si>
  <si>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</si>
  <si>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</si>
  <si>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</si>
  <si>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</si>
  <si>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</si>
  <si>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</si>
  <si>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</si>
  <si>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</si>
  <si>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</si>
  <si>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</si>
  <si>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</si>
  <si>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</si>
  <si>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</si>
  <si>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</si>
  <si>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</si>
  <si>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</si>
  <si>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</si>
  <si>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</si>
  <si>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</si>
  <si>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</si>
  <si>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</si>
  <si>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</si>
  <si>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</si>
  <si>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</si>
  <si>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</si>
  <si>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</si>
  <si>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</si>
  <si>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</si>
  <si>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</si>
  <si>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</si>
  <si>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</si>
  <si>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</si>
  <si>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</si>
  <si>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</si>
  <si>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</si>
  <si>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</si>
  <si>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</si>
  <si>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</si>
  <si>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</si>
  <si>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</si>
  <si>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</si>
  <si>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</si>
  <si>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</si>
  <si>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</si>
  <si>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</si>
  <si>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</si>
  <si>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</si>
  <si>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</si>
  <si>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</si>
  <si>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</si>
  <si>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</si>
  <si>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</si>
  <si>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</si>
  <si>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</si>
  <si>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</si>
  <si>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</si>
  <si>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</si>
  <si>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</si>
  <si>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</si>
  <si>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</si>
  <si>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</si>
  <si>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</si>
  <si>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</si>
  <si>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</si>
  <si>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</si>
  <si>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</si>
  <si>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</si>
  <si>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</si>
  <si>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</si>
  <si>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</si>
  <si>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</si>
  <si>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</si>
  <si>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</si>
  <si>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</si>
  <si>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</si>
  <si>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</si>
  <si>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</si>
  <si>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</si>
  <si>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</si>
  <si>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</si>
  <si>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</si>
  <si>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</si>
  <si>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</si>
  <si>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</si>
  <si>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</si>
  <si>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</si>
  <si>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</si>
  <si>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</si>
  <si>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</si>
  <si>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</si>
  <si>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</si>
  <si>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</si>
  <si>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</si>
  <si>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</si>
  <si>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</si>
  <si>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</si>
  <si>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</si>
  <si>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</si>
  <si>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</si>
  <si>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</si>
  <si>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</si>
  <si>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</si>
  <si>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</si>
  <si>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</si>
  <si>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</si>
  <si>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</si>
  <si>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</si>
  <si>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</si>
  <si>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</si>
  <si>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</si>
  <si>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</si>
  <si>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</si>
  <si>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</si>
  <si>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</si>
  <si>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</si>
  <si>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</si>
  <si>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</si>
  <si>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</si>
  <si>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</si>
  <si>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</si>
  <si>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</si>
  <si>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</si>
  <si>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</si>
  <si>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</si>
  <si>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</si>
  <si>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</si>
  <si>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</si>
  <si>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</si>
  <si>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</si>
  <si>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</si>
  <si>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</si>
  <si>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</si>
  <si>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</si>
  <si>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</si>
  <si>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</si>
  <si>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</si>
  <si>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</si>
  <si>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</si>
  <si>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</si>
  <si>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</si>
  <si>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</si>
  <si>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</si>
  <si>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</si>
  <si>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</si>
  <si>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</si>
  <si>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</si>
  <si>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</si>
  <si>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</si>
  <si>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</si>
  <si>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</si>
  <si>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</si>
  <si>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</si>
  <si>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</si>
  <si>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</si>
  <si>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</si>
  <si>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</si>
  <si>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</si>
  <si>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</si>
  <si>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</si>
  <si>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</si>
  <si>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</si>
  <si>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</si>
  <si>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</si>
  <si>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</si>
  <si>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</si>
  <si>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</si>
  <si>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</si>
  <si>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</si>
  <si>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</si>
  <si>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</si>
  <si>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</si>
  <si>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</si>
  <si>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</si>
  <si>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</si>
  <si>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</si>
  <si>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</si>
  <si>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</si>
  <si>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</si>
  <si>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</si>
  <si>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</si>
  <si>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</si>
  <si>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</si>
  <si>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</si>
  <si>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</si>
  <si>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</si>
  <si>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</si>
  <si>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</si>
  <si>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</si>
  <si>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</si>
  <si>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</si>
  <si>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</si>
  <si>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</si>
  <si>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</si>
  <si>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</si>
  <si>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</si>
  <si>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</si>
  <si>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</si>
  <si>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</si>
  <si>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</si>
  <si>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</si>
  <si>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</si>
  <si>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</si>
  <si>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</si>
  <si>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</si>
  <si>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</si>
  <si>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</si>
  <si>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</si>
  <si>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</si>
  <si>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</si>
  <si>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</si>
  <si>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</si>
  <si>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</si>
  <si>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</si>
  <si>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</si>
  <si>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</si>
  <si>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</si>
  <si>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</si>
  <si>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</si>
  <si>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</si>
  <si>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</si>
  <si>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</si>
  <si>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</si>
  <si>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</si>
  <si>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</si>
  <si>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</si>
  <si>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</si>
  <si>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</si>
  <si>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</si>
  <si>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</si>
  <si>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</si>
  <si>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</si>
  <si>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</si>
  <si>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</si>
  <si>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</si>
  <si>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</si>
  <si>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</si>
  <si>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</si>
  <si>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</si>
  <si>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</si>
  <si>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</si>
  <si>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</si>
  <si>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</si>
  <si>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</si>
  <si>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</si>
  <si>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</si>
  <si>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</si>
  <si>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</si>
  <si>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</si>
  <si>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</si>
  <si>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</si>
  <si>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</si>
  <si>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</si>
  <si>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</si>
  <si>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</si>
  <si>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</si>
  <si>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</si>
  <si>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</si>
  <si>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</si>
  <si>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</si>
  <si>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</si>
  <si>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</si>
  <si>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</si>
  <si>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</si>
  <si>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</si>
  <si>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</si>
  <si>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</si>
  <si>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</si>
  <si>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</si>
  <si>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</si>
  <si>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</si>
  <si>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</si>
  <si>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</si>
  <si>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</si>
  <si>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</si>
  <si>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</si>
  <si>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</si>
  <si>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</si>
  <si>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</si>
  <si>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</si>
  <si>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</si>
  <si>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</si>
  <si>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</si>
  <si>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</si>
  <si>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</si>
  <si>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</si>
  <si>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</si>
  <si>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</si>
  <si>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</si>
  <si>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</si>
  <si>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</si>
  <si>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</si>
  <si>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</si>
  <si>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</si>
  <si>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</si>
  <si>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</si>
  <si>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</si>
  <si>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</si>
  <si>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</si>
  <si>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</si>
  <si>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</si>
  <si>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</si>
  <si>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</si>
  <si>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</si>
  <si>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</si>
  <si>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</si>
  <si>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</si>
  <si>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</si>
  <si>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</si>
  <si>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</si>
  <si>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</si>
  <si>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</si>
  <si>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</si>
  <si>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</si>
  <si>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</si>
  <si>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</si>
  <si>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</si>
  <si>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</si>
  <si>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</si>
  <si>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</si>
  <si>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</si>
  <si>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</si>
  <si>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</si>
  <si>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</si>
  <si>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</si>
  <si>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</si>
  <si>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</si>
  <si>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</si>
  <si>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</si>
  <si>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</si>
  <si>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</si>
  <si>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</si>
  <si>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</si>
  <si>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</si>
  <si>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</si>
  <si>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</si>
  <si>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</si>
  <si>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</si>
  <si>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</si>
  <si>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</si>
  <si>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</si>
  <si>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</si>
  <si>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</si>
  <si>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</si>
  <si>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</si>
  <si>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</si>
  <si>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</si>
  <si>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</si>
  <si>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</si>
  <si>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</si>
  <si>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</si>
  <si>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</si>
  <si>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</si>
  <si>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</si>
  <si>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</si>
  <si>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</si>
  <si>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</si>
  <si>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</si>
  <si>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</si>
  <si>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</si>
  <si>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</si>
  <si>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</si>
  <si>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</si>
  <si>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</si>
  <si>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</si>
  <si>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</si>
  <si>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</si>
  <si>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</si>
  <si>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</si>
  <si>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</si>
  <si>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</si>
  <si>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</si>
  <si>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</si>
  <si>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</si>
  <si>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</si>
  <si>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</si>
  <si>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</si>
  <si>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</si>
  <si>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</si>
  <si>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</si>
  <si>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</si>
  <si>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</si>
  <si>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</si>
  <si>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</si>
  <si>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</si>
  <si>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</si>
  <si>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</si>
  <si>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</si>
  <si>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</si>
  <si>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</si>
  <si>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</si>
  <si>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</si>
  <si>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</si>
  <si>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</si>
  <si>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</si>
  <si>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</si>
  <si>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</si>
  <si>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</si>
  <si>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</si>
  <si>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</si>
  <si>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</si>
  <si>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</si>
  <si>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</si>
  <si>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</si>
  <si>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</si>
  <si>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</si>
  <si>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</si>
  <si>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</si>
  <si>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</si>
  <si>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</si>
  <si>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</si>
  <si>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</si>
  <si>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</si>
  <si>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</si>
  <si>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</si>
  <si>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</si>
  <si>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</si>
  <si>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</si>
  <si>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</si>
  <si>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</si>
  <si>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</si>
  <si>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</si>
  <si>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</si>
  <si>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</si>
  <si>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</si>
  <si>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</si>
  <si>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</si>
  <si>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</si>
  <si>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</si>
  <si>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</si>
  <si>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</si>
  <si>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</si>
  <si>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</si>
  <si>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</si>
  <si>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</si>
  <si>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</si>
  <si>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</si>
  <si>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</si>
  <si>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</si>
  <si>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</si>
  <si>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</si>
  <si>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</si>
  <si>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</si>
  <si>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</si>
  <si>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</si>
  <si>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</si>
  <si>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</si>
  <si>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</si>
  <si>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</si>
  <si>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</si>
  <si>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</si>
  <si>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</si>
  <si>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</si>
  <si>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</si>
  <si>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</si>
  <si>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</si>
  <si>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</si>
  <si>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</si>
  <si>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</si>
  <si>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</si>
  <si>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</si>
  <si>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</si>
  <si>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</si>
  <si>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</si>
  <si>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</si>
  <si>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</si>
  <si>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</si>
  <si>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</si>
  <si>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</si>
  <si>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</si>
  <si>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</si>
  <si>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</si>
  <si>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</si>
  <si>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</si>
  <si>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</si>
  <si>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</si>
  <si>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</si>
  <si>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</si>
  <si>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</si>
  <si>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</si>
  <si>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</si>
  <si>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</si>
  <si>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</si>
  <si>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</si>
  <si>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</si>
  <si>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</si>
  <si>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</si>
  <si>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</si>
  <si>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</si>
  <si>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</si>
  <si>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</si>
  <si>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</si>
  <si>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</si>
  <si>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</si>
  <si>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</si>
  <si>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</si>
  <si>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</si>
  <si>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</si>
  <si>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</si>
  <si>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</si>
  <si>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</si>
  <si>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</si>
  <si>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</si>
  <si>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</si>
  <si>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</si>
  <si>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</si>
  <si>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</si>
  <si>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</si>
  <si>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</si>
  <si>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</si>
  <si>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</si>
  <si>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</si>
  <si>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</si>
  <si>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</si>
  <si>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</si>
  <si>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</si>
  <si>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</si>
  <si>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</si>
  <si>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</si>
  <si>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</si>
  <si>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</si>
  <si>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</si>
  <si>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</si>
  <si>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</si>
  <si>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</si>
  <si>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</si>
  <si>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</si>
  <si>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</si>
  <si>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</si>
  <si>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</si>
  <si>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</si>
  <si>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</si>
  <si>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</si>
  <si>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</si>
  <si>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</si>
  <si>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</si>
  <si>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</si>
  <si>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</si>
  <si>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</si>
  <si>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</si>
  <si>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</si>
  <si>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</si>
  <si>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</si>
  <si>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</si>
  <si>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</si>
  <si>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</si>
  <si>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</si>
  <si>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</si>
  <si>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</si>
  <si>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</si>
  <si>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</si>
  <si>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</si>
  <si>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</si>
  <si>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</si>
  <si>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</si>
  <si>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</si>
  <si>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</si>
  <si>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</si>
  <si>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</si>
  <si>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</si>
  <si>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</si>
  <si>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</si>
  <si>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</si>
  <si>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</si>
  <si>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</si>
  <si>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</si>
  <si>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</si>
  <si>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</si>
  <si>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</si>
  <si>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</si>
  <si>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</si>
  <si>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</si>
  <si>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</si>
  <si>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</si>
  <si>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</si>
  <si>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</si>
  <si>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</si>
  <si>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</si>
  <si>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</si>
  <si>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</si>
  <si>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</si>
  <si>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</si>
  <si>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</si>
  <si>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</si>
  <si>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</si>
  <si>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</si>
  <si>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</si>
  <si>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</si>
  <si>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</si>
  <si>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</si>
  <si>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</si>
  <si>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</si>
  <si>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</si>
  <si>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</si>
  <si>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</si>
  <si>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</si>
  <si>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</si>
  <si>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</si>
  <si>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</si>
  <si>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</si>
  <si>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</si>
  <si>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</si>
  <si>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</si>
  <si>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</si>
  <si>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</si>
  <si>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</si>
  <si>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</si>
  <si>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</si>
  <si>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</si>
  <si>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</si>
  <si>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</si>
  <si>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</si>
  <si>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</si>
  <si>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</si>
  <si>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</si>
  <si>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</si>
  <si>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</si>
  <si>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</si>
  <si>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</si>
  <si>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</si>
  <si>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</si>
  <si>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</si>
  <si>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</si>
  <si>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</si>
  <si>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</si>
  <si>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</si>
  <si>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</si>
  <si>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</si>
  <si>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</si>
  <si>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</si>
  <si>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</si>
  <si>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</si>
  <si>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</si>
  <si>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</si>
  <si>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</si>
  <si>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</si>
  <si>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</si>
  <si>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</si>
  <si>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</si>
  <si>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</si>
  <si>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</si>
  <si>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</si>
  <si>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</si>
  <si>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</si>
  <si>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</si>
  <si>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</si>
  <si>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</si>
  <si>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</si>
  <si>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</si>
  <si>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</si>
  <si>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</si>
  <si>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</si>
  <si>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</si>
  <si>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</si>
  <si>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</si>
  <si>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</si>
  <si>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</si>
  <si>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</si>
  <si>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</si>
  <si>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</si>
  <si>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</si>
  <si>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</si>
  <si>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</si>
  <si>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</si>
  <si>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</si>
  <si>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</si>
  <si>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</si>
  <si>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</si>
  <si>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</si>
  <si>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</si>
  <si>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</si>
  <si>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</si>
  <si>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</si>
  <si>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</si>
  <si>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</si>
  <si>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</si>
  <si>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</si>
  <si>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</si>
  <si>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</si>
  <si>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</si>
  <si>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</si>
  <si>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</si>
  <si>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</si>
  <si>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</si>
  <si>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</si>
  <si>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</si>
  <si>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</si>
  <si>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</si>
  <si>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</si>
  <si>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</si>
  <si>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</si>
  <si>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</si>
  <si>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</si>
  <si>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</si>
  <si>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</si>
  <si>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</si>
  <si>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</si>
  <si>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</si>
  <si>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</si>
  <si>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</si>
  <si>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</si>
  <si>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</si>
  <si>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</si>
  <si>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</si>
  <si>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</si>
  <si>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</si>
  <si>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</si>
  <si>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</si>
  <si>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</si>
  <si>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</si>
  <si>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</si>
  <si>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</si>
  <si>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</si>
  <si>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</si>
  <si>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</si>
  <si>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</si>
  <si>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</si>
  <si>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</si>
  <si>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</si>
  <si>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</si>
  <si>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</si>
  <si>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</si>
  <si>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</si>
  <si>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</si>
  <si>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</si>
  <si>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</si>
  <si>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</si>
  <si>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</si>
  <si>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</si>
  <si>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</si>
  <si>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</si>
  <si>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</si>
  <si>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</si>
  <si>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</si>
  <si>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</si>
  <si>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</si>
  <si>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</si>
  <si>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</si>
  <si>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</si>
  <si>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</si>
  <si>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</si>
  <si>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</si>
  <si>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</si>
  <si>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</si>
  <si>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</si>
  <si>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</si>
  <si>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</si>
  <si>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</si>
  <si>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</si>
  <si>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</si>
  <si>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</si>
  <si>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</si>
  <si>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</si>
  <si>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</si>
  <si>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</si>
  <si>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</si>
  <si>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</si>
  <si>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</si>
  <si>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</si>
  <si>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</si>
  <si>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</si>
  <si>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</si>
  <si>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</si>
  <si>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</si>
  <si>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</si>
  <si>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</si>
  <si>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</si>
  <si>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</si>
  <si>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</si>
  <si>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</si>
  <si>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</si>
  <si>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</si>
  <si>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</si>
  <si>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</si>
  <si>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</si>
  <si>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</si>
  <si>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</si>
  <si>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</si>
  <si>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</si>
  <si>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</si>
  <si>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</si>
  <si>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</si>
  <si>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</si>
  <si>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</si>
  <si>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</si>
  <si>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</si>
  <si>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</si>
  <si>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</si>
  <si>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</si>
  <si>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</si>
  <si>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</si>
  <si>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</si>
  <si>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</si>
  <si>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</si>
  <si>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</si>
  <si>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</si>
  <si>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</si>
  <si>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</si>
  <si>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</si>
  <si>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</si>
  <si>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</si>
  <si>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</si>
  <si>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</si>
  <si>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</si>
  <si>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</si>
  <si>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</si>
  <si>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</si>
  <si>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</si>
  <si>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</si>
  <si>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</si>
  <si>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</si>
  <si>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</si>
  <si>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</si>
  <si>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</si>
  <si>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</si>
  <si>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</si>
  <si>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</si>
  <si>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</si>
  <si>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</si>
  <si>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</si>
  <si>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</si>
  <si>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</si>
  <si>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</si>
  <si>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</si>
  <si>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</si>
  <si>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</si>
  <si>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</si>
  <si>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</si>
  <si>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</si>
  <si>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</si>
  <si>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</si>
  <si>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</si>
  <si>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</si>
  <si>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</si>
  <si>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</si>
  <si>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</si>
  <si>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</si>
  <si>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</si>
  <si>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</si>
  <si>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</si>
  <si>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</si>
  <si>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</si>
  <si>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</si>
  <si>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</si>
  <si>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</si>
  <si>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</si>
  <si>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</si>
  <si>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</si>
  <si>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</si>
  <si>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</si>
  <si>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</si>
  <si>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</si>
  <si>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</si>
  <si>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</si>
  <si>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</si>
  <si>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</si>
  <si>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</si>
  <si>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</si>
  <si>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</si>
  <si>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</si>
  <si>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</si>
  <si>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</si>
  <si>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</si>
  <si>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</si>
  <si>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</si>
  <si>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</si>
  <si>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</si>
  <si>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</si>
  <si>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</si>
  <si>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</si>
  <si>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</si>
  <si>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</si>
  <si>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</si>
  <si>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</si>
  <si>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</si>
  <si>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</si>
  <si>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</si>
  <si>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</si>
  <si>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</si>
  <si>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</si>
  <si>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</si>
  <si>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</si>
  <si>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</si>
  <si>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</si>
  <si>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</si>
  <si>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</si>
  <si>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</si>
  <si>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</si>
  <si>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</si>
  <si>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</si>
  <si>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</si>
  <si>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</si>
  <si>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</si>
  <si>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</si>
  <si>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</si>
  <si>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</si>
  <si>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</si>
  <si>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</si>
  <si>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</si>
  <si>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</si>
  <si>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</si>
  <si>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</si>
  <si>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</si>
  <si>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</si>
  <si>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</si>
  <si>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</si>
  <si>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</si>
  <si>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</si>
  <si>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</si>
  <si>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</si>
  <si>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</si>
  <si>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</si>
  <si>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</si>
  <si>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</si>
  <si>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</si>
  <si>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</si>
  <si>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</si>
  <si>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</si>
  <si>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</si>
  <si>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</si>
  <si>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</si>
  <si>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</si>
  <si>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</si>
  <si>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</si>
  <si>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</si>
  <si>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</si>
  <si>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</si>
  <si>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</si>
  <si>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</si>
  <si>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</si>
  <si>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</si>
  <si>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</si>
  <si>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</si>
  <si>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</si>
  <si>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</si>
  <si>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</si>
  <si>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</si>
  <si>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</si>
  <si>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</si>
  <si>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</si>
  <si>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</si>
  <si>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</si>
  <si>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</si>
  <si>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</si>
  <si>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</si>
  <si>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</si>
  <si>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</si>
  <si>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</si>
  <si>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</si>
  <si>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</si>
  <si>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</si>
  <si>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</si>
  <si>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</si>
  <si>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</si>
  <si>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</si>
  <si>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</si>
  <si>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</si>
  <si>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</si>
  <si>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</si>
  <si>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</si>
  <si>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</si>
  <si>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</si>
  <si>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</si>
  <si>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</si>
  <si>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</si>
  <si>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</si>
  <si>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</si>
  <si>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</si>
  <si>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</si>
  <si>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</si>
  <si>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</si>
  <si>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</si>
  <si>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</si>
  <si>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</si>
  <si>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</si>
  <si>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</si>
  <si>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</si>
  <si>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</si>
  <si>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</si>
  <si>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</si>
  <si>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</si>
  <si>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</si>
  <si>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</si>
  <si>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</si>
  <si>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</si>
  <si>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</si>
  <si>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</si>
  <si>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</si>
  <si>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</si>
  <si>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</si>
  <si>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</si>
  <si>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</si>
  <si>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</si>
  <si>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</si>
  <si>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</si>
  <si>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</si>
  <si>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</si>
  <si>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</si>
  <si>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Em intrvalo as 11:19h</t>
  </si>
  <si>
    <t>Avaria na loco 9206</t>
  </si>
  <si>
    <t>Fredson</t>
  </si>
  <si>
    <t>Inspeção de via P1 - PGS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</si>
  <si>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</si>
  <si>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</si>
  <si>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</si>
  <si>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</si>
  <si>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</si>
  <si>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</si>
  <si>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</si>
  <si>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</si>
  <si>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</si>
  <si>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</si>
  <si>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</si>
  <si>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</si>
  <si>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Execução de solda  linha principal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</si>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</sst>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8" borderId="13" xfId="0" applyFont="1" applyFill="1" applyBorder="1" applyAlignment="1" applyProtection="1">
      <alignment horizontal="center" vertical="center"/>
      <protection locked="0"/>
    </xf>
    <xf numFmtId="1" fontId="15" fillId="38" borderId="13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topLeftCell="G463" activePane="topRight" state="frozen"/>
      <selection pane="topRight" activeCell="B475" sqref="B47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7" t="s">
        <v>1138</v>
      </c>
      <c r="AJ1" s="378"/>
      <c r="AK1" s="378"/>
      <c r="AL1" s="378"/>
      <c r="AM1" s="378"/>
      <c r="AN1" s="378"/>
      <c r="AO1" s="378"/>
      <c r="AP1" s="378"/>
      <c r="AQ1" s="378"/>
      <c r="AR1" s="379"/>
      <c r="AS1" s="379"/>
      <c r="AT1" s="379"/>
      <c r="AU1" s="379"/>
      <c r="AV1" s="379"/>
      <c r="AW1" s="379"/>
      <c r="AX1" s="378"/>
      <c r="AY1" s="378"/>
      <c r="AZ1" s="378"/>
      <c r="BA1" s="378"/>
      <c r="BB1" s="378"/>
      <c r="BC1" s="378"/>
      <c r="BD1" s="378"/>
      <c r="BE1" s="378"/>
      <c r="BF1" s="380"/>
      <c r="BG1" s="3"/>
      <c r="BH1" s="381" t="s">
        <v>1139</v>
      </c>
      <c r="BI1" s="382"/>
      <c r="BJ1" s="383"/>
      <c r="BK1" s="384"/>
      <c r="BL1" s="49"/>
      <c r="BM1" s="374" t="s">
        <v>1140</v>
      </c>
      <c r="BN1" s="375"/>
      <c r="BO1" s="375"/>
      <c r="BP1" s="375"/>
      <c r="BQ1" s="375"/>
      <c r="BR1" s="375"/>
      <c r="BS1" s="37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7" t="s">
        <v>1141</v>
      </c>
      <c r="AJ2" s="378"/>
      <c r="AK2" s="378"/>
      <c r="AL2" s="378"/>
      <c r="AM2" s="378"/>
      <c r="AN2" s="378"/>
      <c r="AO2" s="378"/>
      <c r="AP2" s="378"/>
      <c r="AQ2" s="380"/>
      <c r="AR2" s="226"/>
      <c r="AS2" s="392" t="s">
        <v>1144</v>
      </c>
      <c r="AT2" s="379"/>
      <c r="AU2" s="379"/>
      <c r="AV2" s="379"/>
      <c r="AW2" s="379"/>
      <c r="AX2" s="378"/>
      <c r="AY2" s="380"/>
      <c r="AZ2" s="4"/>
      <c r="BA2" s="371" t="s">
        <v>1145</v>
      </c>
      <c r="BB2" s="373"/>
      <c r="BC2" s="377" t="s">
        <v>1142</v>
      </c>
      <c r="BD2" s="378"/>
      <c r="BE2" s="378"/>
      <c r="BF2" s="380"/>
      <c r="BG2" s="3"/>
      <c r="BH2" s="385"/>
      <c r="BI2" s="386"/>
      <c r="BJ2" s="387"/>
      <c r="BK2" s="388"/>
      <c r="BL2" s="49"/>
      <c r="BM2" s="389"/>
      <c r="BN2" s="390"/>
      <c r="BO2" s="390"/>
      <c r="BP2" s="390"/>
      <c r="BQ2" s="390"/>
      <c r="BR2" s="390"/>
      <c r="BS2" s="39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1" t="s">
        <v>1146</v>
      </c>
      <c r="AJ3" s="373"/>
      <c r="AK3" s="371" t="s">
        <v>1147</v>
      </c>
      <c r="AL3" s="372"/>
      <c r="AM3" s="372"/>
      <c r="AN3" s="372"/>
      <c r="AO3" s="372"/>
      <c r="AP3" s="372"/>
      <c r="AQ3" s="373"/>
      <c r="AR3" s="227"/>
      <c r="AS3" s="395" t="s">
        <v>1153</v>
      </c>
      <c r="AT3" s="396"/>
      <c r="AU3" s="395" t="s">
        <v>1154</v>
      </c>
      <c r="AV3" s="396"/>
      <c r="AW3" s="395" t="s">
        <v>1155</v>
      </c>
      <c r="AX3" s="397"/>
      <c r="AY3" s="63" t="s">
        <v>1156</v>
      </c>
      <c r="AZ3" s="63"/>
      <c r="BA3" s="393"/>
      <c r="BB3" s="394"/>
      <c r="BC3" s="371" t="s">
        <v>1149</v>
      </c>
      <c r="BD3" s="372"/>
      <c r="BE3" s="372"/>
      <c r="BF3" s="373"/>
      <c r="BG3" s="62"/>
      <c r="BH3" s="385"/>
      <c r="BI3" s="386"/>
      <c r="BJ3" s="387"/>
      <c r="BK3" s="388"/>
      <c r="BL3" s="49"/>
      <c r="BM3" s="374" t="s">
        <v>1157</v>
      </c>
      <c r="BN3" s="375"/>
      <c r="BO3" s="375"/>
      <c r="BP3" s="376"/>
      <c r="BQ3" s="374" t="s">
        <v>759</v>
      </c>
      <c r="BR3" s="375"/>
      <c r="BS3" s="376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1</v>
      </c>
      <c r="BI450" s="178"/>
      <c r="BJ450" s="370" t="s">
        <v>1888</v>
      </c>
      <c r="BK450" s="370" t="s">
        <v>1889</v>
      </c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1890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1891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70" t="s">
        <v>1892</v>
      </c>
      <c r="BK453" s="178" t="s">
        <v>1893</v>
      </c>
      <c r="BL453" s="177"/>
      <c r="BM453" s="173" t="s">
        <v>991</v>
      </c>
      <c r="BN453" s="173" t="s">
        <v>1011</v>
      </c>
      <c r="BO453" s="203" t="s">
        <v>1117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1894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1</v>
      </c>
      <c r="BI455" s="178"/>
      <c r="BJ455" s="370" t="s">
        <v>1895</v>
      </c>
      <c r="BK455" s="178" t="s">
        <v>1896</v>
      </c>
      <c r="BL455" s="177"/>
      <c r="BM455" s="173"/>
      <c r="BN455" s="173"/>
      <c r="BO455" s="203"/>
      <c r="BP455" s="179"/>
      <c r="BQ455" s="12" t="str">
        <f t="shared" si="11"/>
        <v>Produção</v>
      </c>
      <c r="BR455" s="18">
        <f t="shared" si="12"/>
        <v>1.5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70" t="s">
        <v>1897</v>
      </c>
      <c r="BK457" s="178" t="s">
        <v>1898</v>
      </c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0.99999999999999911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1899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/>
      <c r="AU458" s="285"/>
      <c r="AV458" s="285"/>
      <c r="AW458" s="285"/>
      <c r="AX458" s="175"/>
      <c r="AY458" s="288" t="str">
        <f t="shared" si="10"/>
        <v>ERRO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70" t="s">
        <v>1900</v>
      </c>
      <c r="BK458" s="178" t="s">
        <v>1901</v>
      </c>
      <c r="BL458" s="177"/>
      <c r="BM458" s="173"/>
      <c r="BN458" s="173"/>
      <c r="BO458" s="203"/>
      <c r="BP458" s="179"/>
      <c r="BQ458" s="12" t="e">
        <f t="shared" si="11"/>
        <v>#VALUE!</v>
      </c>
      <c r="BR458" s="18" t="e">
        <f t="shared" si="12"/>
        <v>#VALUE!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70" t="s">
        <v>1902</v>
      </c>
      <c r="BK460" s="370" t="s">
        <v>1902</v>
      </c>
      <c r="BL460" s="177"/>
      <c r="BM460" s="173" t="s">
        <v>988</v>
      </c>
      <c r="BN460" s="173" t="s">
        <v>1008</v>
      </c>
      <c r="BO460" s="203" t="s">
        <v>1075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1903</v>
      </c>
      <c r="W462" s="335" t="s">
        <v>1904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1</v>
      </c>
      <c r="BI462" s="178"/>
      <c r="BJ462" s="370" t="s">
        <v>1905</v>
      </c>
      <c r="BK462" s="178" t="s">
        <v>1906</v>
      </c>
      <c r="BL462" s="177"/>
      <c r="BM462" s="173"/>
      <c r="BN462" s="173"/>
      <c r="BO462" s="203"/>
      <c r="BP462" s="179"/>
      <c r="BQ462" s="12" t="str">
        <f t="shared" si="11"/>
        <v>Produção</v>
      </c>
      <c r="BR462" s="18">
        <f t="shared" si="12"/>
        <v>1.0000000000000004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1907</v>
      </c>
      <c r="W464" s="335" t="s">
        <v>1908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70" t="s">
        <v>1909</v>
      </c>
      <c r="BK464" s="178" t="s">
        <v>1910</v>
      </c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0.99999999999999911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70" t="s">
        <v>1911</v>
      </c>
      <c r="BK465" s="178" t="s">
        <v>1912</v>
      </c>
      <c r="BL465" s="177"/>
      <c r="BM465" s="173"/>
      <c r="BN465" s="173"/>
      <c r="BO465" s="203"/>
      <c r="BP465" s="179"/>
      <c r="BQ465" s="12" t="str">
        <f t="shared" si="11"/>
        <v>Produção</v>
      </c>
      <c r="BR465" s="18">
        <f t="shared" si="12"/>
        <v>1.0000000000000004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1913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70" t="s">
        <v>1914</v>
      </c>
      <c r="BK466" s="370" t="s">
        <v>1914</v>
      </c>
      <c r="BL466" s="177"/>
      <c r="BM466" s="173" t="s">
        <v>989</v>
      </c>
      <c r="BN466" s="173" t="s">
        <v>1019</v>
      </c>
      <c r="BO466" s="203" t="s">
        <v>1097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>A80</v>
      </c>
      <c r="B469" s="162"/>
      <c r="C469" s="8" t="str">
        <f>IF(BS_CONTROLE[[#This Row],[DATA]]="","",WEEKNUM(BS_CONTROLE[[#This Row],[DATA]]))</f>
        <v/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1915</v>
      </c>
      <c r="N469" s="193" t="s">
        <v>1916</v>
      </c>
      <c r="O469" s="158">
        <v>0.33333333333333331</v>
      </c>
      <c r="P469" s="158">
        <v>4.1666666666666664E-2</v>
      </c>
      <c r="Q469" s="171"/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>V86</v>
      </c>
      <c r="B471" s="162"/>
      <c r="C471" s="8" t="str">
        <f>IF(BS_CONTROLE[[#This Row],[DATA]]="","",WEEKNUM(BS_CONTROLE[[#This Row],[DATA]]))</f>
        <v/>
      </c>
      <c r="D471" s="51" t="s">
        <v>813</v>
      </c>
      <c r="E471" s="289">
        <v>572</v>
      </c>
      <c r="F471" s="166" t="s">
        <v>715</v>
      </c>
      <c r="G471" s="154" t="str">
        <f>IF(D471="","*",VLOOKUP(F471,BS_ATIVIDADE[#All],3,FALSE))</f>
        <v>MECANIZAÇÃO - SOCADORA</v>
      </c>
      <c r="H471" s="158"/>
      <c r="I471" s="158"/>
      <c r="J471" s="219">
        <v>98</v>
      </c>
      <c r="K471" s="219">
        <v>713</v>
      </c>
      <c r="L471" s="171">
        <v>716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/>
      <c r="P471" s="158"/>
      <c r="Q471" s="171"/>
      <c r="R471" s="10" t="str">
        <f>IFERROR(_xlfn.XLOOKUP(F471, BS_ATIVIDADE[ATIVIDADE],BS_ATIVIDADE[UNIDADE] ), "*")</f>
        <v>M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MECANIZAÇÃO - SOCADORA</v>
      </c>
      <c r="AJ471" s="9" t="str">
        <f>IF(D471="","*",VLOOKUP(AI471,BS_ATIVIDADE[#Data],3,FALSE))</f>
        <v>MECANIZAÇÃO - SOCADORA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713</v>
      </c>
      <c r="AQ471" s="268">
        <f>IF(BS_CONTROLE[[#This Row],[KM - Fim]]=0, "-", BS_CONTROLE[[#This Row],[KM - Fim]])</f>
        <v>716</v>
      </c>
      <c r="AR471" s="284"/>
      <c r="AS471" s="284"/>
      <c r="AT471" s="284"/>
      <c r="AU471" s="285"/>
      <c r="AV471" s="285"/>
      <c r="AW471" s="285"/>
      <c r="AX471" s="175"/>
      <c r="AY471" s="288">
        <f t="shared" si="10"/>
        <v>0</v>
      </c>
      <c r="AZ471" s="156"/>
      <c r="BA471" s="176"/>
      <c r="BB471" s="172" t="str">
        <f>IFERROR(_xlfn.XLOOKUP(AI471, BS_ATIVIDADE[ATIVIDADE],BS_ATIVIDADE[UNIDADE] ), "*")</f>
        <v>M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>W70</v>
      </c>
      <c r="B473" s="162"/>
      <c r="C473" s="8" t="str">
        <f>IF(BS_CONTROLE[[#This Row],[DATA]]="","",WEEKNUM(BS_CONTROLE[[#This Row],[DATA]]))</f>
        <v/>
      </c>
      <c r="D473" s="51" t="s">
        <v>847</v>
      </c>
      <c r="E473" s="289">
        <v>574</v>
      </c>
      <c r="F473" s="166" t="s">
        <v>785</v>
      </c>
      <c r="G473" s="154" t="str">
        <f>IF(D473="","*",VLOOKUP(F473,BS_ATIVIDADE[#All],3,FALSE))</f>
        <v>PEDRA</v>
      </c>
      <c r="H473" s="158"/>
      <c r="I473" s="158"/>
      <c r="J473" s="219">
        <v>98</v>
      </c>
      <c r="K473" s="415">
        <v>710</v>
      </c>
      <c r="L473" s="416">
        <v>708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3" s="193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73" s="158"/>
      <c r="P473" s="158"/>
      <c r="Q473" s="171"/>
      <c r="R473" s="10" t="str">
        <f>IFERROR(_xlfn.XLOOKUP(F473, BS_ATIVIDADE[ATIVIDADE],BS_ATIVIDADE[UNIDADE] ), "*")</f>
        <v>VAGÕES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3" s="155" t="str">
        <f>IFERROR(_xlfn.XLOOKUP(J473, BASE_MAPA!$E$2:$E$359, BASE_MAPA!$J$2:$J$359), "ERRO")</f>
        <v>ALTO ARAGUAIA - RONDONOPOLIS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PEDRA - DESCARGA</v>
      </c>
      <c r="AJ473" s="9" t="str">
        <f>IF(D473="","*",VLOOKUP(AI473,BS_ATIVIDADE[#Data],3,FALSE))</f>
        <v>PEDRA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TAL-TSF</v>
      </c>
      <c r="AN473" s="283">
        <f>IF(BS_CONTROLE[[#This Row],[SB]]=0, "-", BS_CONTROLE[[#This Row],[SB]])</f>
        <v>699710</v>
      </c>
      <c r="AO473" s="267">
        <f>IF(BS_CONTROLE[[#This Row],[SUB]]=0, "-", BS_CONTROLE[[#This Row],[SUB]])</f>
        <v>98</v>
      </c>
      <c r="AP473" s="268">
        <f>IF(BS_CONTROLE[[#This Row],[KM - Inicio]]=0, "-", BS_CONTROLE[[#This Row],[KM - Inicio]])</f>
        <v>710</v>
      </c>
      <c r="AQ473" s="268">
        <f>IF(BS_CONTROLE[[#This Row],[KM - Fim]]=0, "-", BS_CONTROLE[[#This Row],[KM - Fim]])</f>
        <v>708</v>
      </c>
      <c r="AR473" s="284"/>
      <c r="AS473" s="284"/>
      <c r="AT473" s="284"/>
      <c r="AU473" s="285"/>
      <c r="AV473" s="285"/>
      <c r="AW473" s="285"/>
      <c r="AX473" s="175"/>
      <c r="AY473" s="288">
        <f t="shared" si="10"/>
        <v>0</v>
      </c>
      <c r="AZ473" s="156"/>
      <c r="BA473" s="176"/>
      <c r="BB473" s="172" t="str">
        <f>IFERROR(_xlfn.XLOOKUP(AI473, BS_ATIVIDADE[ATIVIDADE],BS_ATIVIDADE[UNIDADE] ), "*")</f>
        <v>VAGÕES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3" s="157" t="str">
        <f>IFERROR(_xlfn.XLOOKUP(AO473, BASE_MAPA!$E$2:$E$359, BASE_MAPA!$J$2:$J$359), "ERRO")</f>
        <v>ALTO ARAGUAIA - RONDONOPOLIS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>ELSON (TF-526)46051</v>
      </c>
      <c r="B475" s="162">
        <v>46051</v>
      </c>
      <c r="C475" s="8">
        <f>IF(BS_CONTROLE[[#This Row],[DATA]]="","",WEEKNUM(BS_CONTROLE[[#This Row],[DATA]]))</f>
        <v>5</v>
      </c>
      <c r="D475" s="51" t="s">
        <v>898</v>
      </c>
      <c r="E475" s="289">
        <v>576</v>
      </c>
      <c r="F475" s="166" t="s">
        <v>792</v>
      </c>
      <c r="G475" s="154" t="str">
        <f>IF(D475="","*",VLOOKUP(F475,BS_ATIVIDADE[#All],3,FALSE))</f>
        <v>SOLDA</v>
      </c>
      <c r="H475" s="158" t="s">
        <v>566</v>
      </c>
      <c r="I475" s="158" t="s">
        <v>609</v>
      </c>
      <c r="J475" s="219">
        <v>74</v>
      </c>
      <c r="K475" s="219">
        <v>403.13</v>
      </c>
      <c r="L475" s="171" t="s">
        <v>609</v>
      </c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5" s="158">
        <v>0.375</v>
      </c>
      <c r="P475" s="158">
        <v>8.3333333333333329E-2</v>
      </c>
      <c r="Q475" s="171">
        <v>1</v>
      </c>
      <c r="R475" s="10" t="str">
        <f>IFERROR(_xlfn.XLOOKUP(F475, BS_ATIVIDADE[ATIVIDADE],BS_ATIVIDADE[UNIDADE] ), "*")</f>
        <v>Nº DE SOLDA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5" s="155" t="str">
        <f>IFERROR(_xlfn.XLOOKUP(J475, BASE_MAPA!$E$2:$E$359, BASE_MAPA!$J$2:$J$359), "ERRO")</f>
        <v>MARCO INICIAL - ALTO ARAGUAIA</v>
      </c>
      <c r="V475" s="282" t="s">
        <v>1677</v>
      </c>
      <c r="W475" s="335" t="s">
        <v>1917</v>
      </c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PDM - SOLDA</v>
      </c>
      <c r="AJ475" s="9" t="str">
        <f>IF(D475="","*",VLOOKUP(AI475,BS_ATIVIDADE[#Data],3,FALSE))</f>
        <v>SOLDA</v>
      </c>
      <c r="AK475" s="283" t="str">
        <f>IF(BS_CONTROLE[[#This Row],[Local - Partida]]=0, "-", BS_CONTROLE[[#This Row],[Local - Partida]])</f>
        <v>TMT1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TMT</v>
      </c>
      <c r="AN475" s="283" t="str">
        <f>IF(BS_CONTROLE[[#This Row],[SB]]=0, "-", BS_CONTROLE[[#This Row],[SB]])</f>
        <v>TMT1</v>
      </c>
      <c r="AO475" s="267">
        <f>IF(BS_CONTROLE[[#This Row],[SUB]]=0, "-", BS_CONTROLE[[#This Row],[SUB]])</f>
        <v>74</v>
      </c>
      <c r="AP475" s="268">
        <f>IF(BS_CONTROLE[[#This Row],[KM - Inicio]]=0, "-", BS_CONTROLE[[#This Row],[KM - Inicio]])</f>
        <v>403.13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>
        <f t="shared" si="10"/>
        <v>0</v>
      </c>
      <c r="AZ475" s="156"/>
      <c r="BA475" s="176"/>
      <c r="BB475" s="172" t="str">
        <f>IFERROR(_xlfn.XLOOKUP(AI475, BS_ATIVIDADE[ATIVIDADE],BS_ATIVIDADE[UNIDADE] ), "*")</f>
        <v>Nº DE SOLDA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5" s="157" t="str">
        <f>IFERROR(_xlfn.XLOOKUP(AO475, BASE_MAPA!$E$2:$E$359, BASE_MAPA!$J$2:$J$359), "ERRO")</f>
        <v>MARCO INICIAL - ALTO ARAGUAIA</v>
      </c>
      <c r="BF475" s="269" t="str">
        <f>IF(BS_CONTROLE[[#This Row],[Responsavel pelo boletim]]=0, "-", BS_CONTROLE[[#This Row],[Responsavel pelo boletim]])</f>
        <v>Elton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Produção e Intervalo</v>
      </c>
      <c r="BR475" s="18">
        <f t="shared" si="12"/>
        <v>0</v>
      </c>
      <c r="BS475" s="18">
        <f t="shared" si="13"/>
        <v>0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6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6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6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6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6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6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 BK450 BK460 BK466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9 BK461:BK465 BK467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475:F481 F471 F473 F6:F469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8" t="s">
        <v>1918</v>
      </c>
      <c r="D1" s="398"/>
      <c r="E1" s="398"/>
      <c r="F1" s="398"/>
      <c r="G1" s="398"/>
      <c r="H1" s="398"/>
    </row>
    <row r="2" spans="3:8">
      <c r="C2" s="398"/>
      <c r="D2" s="398"/>
      <c r="E2" s="398"/>
      <c r="F2" s="398"/>
      <c r="G2" s="398"/>
      <c r="H2" s="398"/>
    </row>
    <row r="3" spans="3:8">
      <c r="C3" s="291" t="s">
        <v>703</v>
      </c>
      <c r="D3" s="291" t="s">
        <v>1919</v>
      </c>
      <c r="E3" s="291" t="s">
        <v>1920</v>
      </c>
      <c r="F3" s="291" t="s">
        <v>1921</v>
      </c>
      <c r="G3" s="291" t="s">
        <v>1922</v>
      </c>
      <c r="H3" s="291" t="s">
        <v>1923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1924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1925</v>
      </c>
      <c r="G10" s="292" t="s">
        <v>1926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1927</v>
      </c>
      <c r="G11" s="292" t="s">
        <v>1928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1929</v>
      </c>
      <c r="G12" s="292" t="s">
        <v>1928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9" t="s">
        <v>1930</v>
      </c>
      <c r="C2" s="399"/>
      <c r="D2" s="399"/>
      <c r="E2" s="399"/>
      <c r="F2" s="399"/>
      <c r="G2" s="399"/>
      <c r="H2" s="181"/>
    </row>
    <row r="3" spans="1:8">
      <c r="A3" s="181"/>
      <c r="B3" s="400"/>
      <c r="C3" s="400"/>
      <c r="D3" s="400"/>
      <c r="E3" s="400"/>
      <c r="F3" s="400"/>
      <c r="G3" s="400"/>
      <c r="H3" s="181"/>
    </row>
    <row r="4" spans="1:8" ht="40.5">
      <c r="A4" s="181"/>
      <c r="B4" s="296" t="s">
        <v>1931</v>
      </c>
      <c r="C4" s="296" t="s">
        <v>1932</v>
      </c>
      <c r="D4" s="296" t="s">
        <v>1933</v>
      </c>
      <c r="E4" s="296" t="s">
        <v>1934</v>
      </c>
      <c r="F4" s="296" t="s">
        <v>7</v>
      </c>
      <c r="G4" s="296" t="s">
        <v>1935</v>
      </c>
      <c r="H4" s="181"/>
    </row>
    <row r="5" spans="1:8">
      <c r="A5" s="181"/>
      <c r="B5" s="297" t="s">
        <v>1936</v>
      </c>
      <c r="C5" s="297">
        <v>309525</v>
      </c>
      <c r="D5" s="297" t="s">
        <v>1937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1938</v>
      </c>
      <c r="C6" s="297">
        <v>257410</v>
      </c>
      <c r="D6" s="297" t="s">
        <v>1939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1940</v>
      </c>
      <c r="C7" s="297">
        <v>256875</v>
      </c>
      <c r="D7" s="297" t="s">
        <v>1941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1942</v>
      </c>
      <c r="C8" s="297">
        <v>257278</v>
      </c>
      <c r="D8" s="297" t="s">
        <v>1943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1944</v>
      </c>
      <c r="C9" s="297">
        <v>261794</v>
      </c>
      <c r="D9" s="297" t="s">
        <v>1945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1946</v>
      </c>
      <c r="C10" s="297">
        <v>257033</v>
      </c>
      <c r="D10" s="297" t="s">
        <v>1947</v>
      </c>
      <c r="E10" s="297" t="s">
        <v>838</v>
      </c>
      <c r="F10" s="297" t="s">
        <v>194</v>
      </c>
      <c r="G10" s="297" t="s">
        <v>1948</v>
      </c>
      <c r="H10" s="181"/>
    </row>
    <row r="11" spans="1:8">
      <c r="A11" s="181"/>
      <c r="B11" s="297" t="s">
        <v>1949</v>
      </c>
      <c r="C11" s="297">
        <v>396578</v>
      </c>
      <c r="D11" s="297" t="s">
        <v>1950</v>
      </c>
      <c r="E11" s="297" t="s">
        <v>838</v>
      </c>
      <c r="F11" s="297" t="s">
        <v>194</v>
      </c>
      <c r="G11" s="297" t="s">
        <v>1948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1"/>
      <c r="B1" s="402"/>
      <c r="C1" s="403"/>
      <c r="L1" s="301"/>
      <c r="M1" s="123"/>
      <c r="N1" s="276"/>
      <c r="O1" s="276"/>
      <c r="P1" s="164"/>
      <c r="Q1" s="404" t="s">
        <v>1226</v>
      </c>
      <c r="R1" s="405"/>
      <c r="U1" s="101"/>
      <c r="V1" s="406" t="s">
        <v>1951</v>
      </c>
      <c r="W1" s="406"/>
      <c r="X1" s="406"/>
      <c r="Y1" s="103"/>
    </row>
    <row r="2" spans="1:25" s="100" customFormat="1" ht="11.25" customHeight="1">
      <c r="A2" s="104" t="s">
        <v>1952</v>
      </c>
      <c r="B2" s="104" t="s">
        <v>1953</v>
      </c>
      <c r="C2" s="104" t="s">
        <v>605</v>
      </c>
      <c r="D2" s="105" t="s">
        <v>1178</v>
      </c>
      <c r="E2" s="105" t="s">
        <v>1179</v>
      </c>
      <c r="F2" s="105" t="s">
        <v>1954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1955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 t="str">
        <f>IF(FN_MC!B469="","*",FN_MC!B469)</f>
        <v>*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FERRONORTE</v>
      </c>
      <c r="E468" s="109" t="str">
        <f>IF(FN_MC!T471="","*",FN_MC!T471)</f>
        <v>TGR-TRO</v>
      </c>
      <c r="F468" s="109" t="str">
        <f>IF(FN_MC!B471="","*",FN_MC!B471)</f>
        <v>*</v>
      </c>
      <c r="G468" s="109" t="str">
        <f>IF(FN_MC!D471="","*",FN_MC!D471)</f>
        <v>V86</v>
      </c>
      <c r="H468" s="109" t="str">
        <f>IF(FN_MC!F471="","*",FN_MC!F471)</f>
        <v>MECANIZAÇÃO - SOCADORA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TAL-TSF</v>
      </c>
      <c r="L468" s="303" t="str">
        <f>IF(FN_MC!N471="","*",FN_MC!N471)</f>
        <v>710TSF</v>
      </c>
      <c r="M468" s="110">
        <f>IF(FN_MC!J471="","*",FN_MC!J471)</f>
        <v>98</v>
      </c>
      <c r="N468" s="278">
        <f>IF(FN_MC!K471="","*",FN_MC!K471)</f>
        <v>713</v>
      </c>
      <c r="O468" s="278">
        <f>IF(FN_MC!L471="","*",FN_MC!L471)</f>
        <v>716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>
        <f ca="1">_xlfn.XLOOKUP(G468&amp;$V$2,BS_CONTROLE[CHAVE],BS_CONTROLE[Quantidade_11],"-")</f>
        <v>800</v>
      </c>
      <c r="W468" s="111">
        <f ca="1">_xlfn.XLOOKUP(G468&amp;$W$2,BS_CONTROLE[CHAVE],BS_CONTROLE[Quantidade_11],"-")</f>
        <v>4703</v>
      </c>
      <c r="X468" s="111">
        <f ca="1">_xlfn.XLOOKUP(G468&amp;$X$2,BS_CONTROLE[CHAVE],BS_CONTROLE[Quantidade_11],"-")</f>
        <v>1353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FERRONORTE</v>
      </c>
      <c r="E470" s="109" t="str">
        <f>IF(FN_MC!T473="","*",FN_MC!T473)</f>
        <v>TGR-TRO</v>
      </c>
      <c r="F470" s="109" t="str">
        <f>IF(FN_MC!B473="","*",FN_MC!B473)</f>
        <v>*</v>
      </c>
      <c r="G470" s="109" t="str">
        <f>IF(FN_MC!D473="","*",FN_MC!D473)</f>
        <v>W70</v>
      </c>
      <c r="H470" s="109" t="str">
        <f>IF(FN_MC!F473="","*",FN_MC!F473)</f>
        <v>PDM - PEDRA - DESCARGA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TAL-TSF</v>
      </c>
      <c r="L470" s="303">
        <f>IF(FN_MC!N473="","*",FN_MC!N473)</f>
        <v>699710</v>
      </c>
      <c r="M470" s="110">
        <f>IF(FN_MC!J473="","*",FN_MC!J473)</f>
        <v>98</v>
      </c>
      <c r="N470" s="278">
        <f>IF(FN_MC!K473="","*",FN_MC!K473)</f>
        <v>710</v>
      </c>
      <c r="O470" s="278">
        <f>IF(FN_MC!L473="","*",FN_MC!L473)</f>
        <v>708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>
        <f ca="1">_xlfn.XLOOKUP(G470&amp;$V$2,BS_CONTROLE[CHAVE],BS_CONTROLE[Quantidade_11],"-")</f>
        <v>27</v>
      </c>
      <c r="W470" s="111">
        <f ca="1">_xlfn.XLOOKUP(G470&amp;$W$2,BS_CONTROLE[CHAVE],BS_CONTROLE[Quantidade_11],"-")</f>
        <v>0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FERRONORTE</v>
      </c>
      <c r="E472" s="109" t="str">
        <f>IF(FN_MC!T475="","*",FN_MC!T475)</f>
        <v>TCS-TGR</v>
      </c>
      <c r="F472" s="109">
        <f>IF(FN_MC!B475="","*",FN_MC!B475)</f>
        <v>46051</v>
      </c>
      <c r="G472" s="109" t="str">
        <f>IF(FN_MC!D475="","*",FN_MC!D475)</f>
        <v>ELSON (TF-526)</v>
      </c>
      <c r="H472" s="109" t="str">
        <f>IF(FN_MC!F475="","*",FN_MC!F475)</f>
        <v>PDM - SOLDA</v>
      </c>
      <c r="I472" s="109" t="str">
        <f>IF(FN_MC!H475="","*",FN_MC!H475)</f>
        <v>TMT1</v>
      </c>
      <c r="J472" s="109" t="str">
        <f>IF(FN_MC!I475="","*",FN_MC!I475)</f>
        <v>-</v>
      </c>
      <c r="K472" s="109" t="str">
        <f>IF(FN_MC!M475="","*",FN_MC!M475)</f>
        <v>TMT</v>
      </c>
      <c r="L472" s="303" t="str">
        <f>IF(FN_MC!N475="","*",FN_MC!N475)</f>
        <v>TMT1</v>
      </c>
      <c r="M472" s="110">
        <f>IF(FN_MC!J475="","*",FN_MC!J475)</f>
        <v>74</v>
      </c>
      <c r="N472" s="278">
        <f>IF(FN_MC!K475="","*",FN_MC!K475)</f>
        <v>403.13</v>
      </c>
      <c r="O472" s="278" t="str">
        <f>IF(FN_MC!L475="","*",FN_MC!L475)</f>
        <v>-</v>
      </c>
      <c r="P472" s="110"/>
      <c r="Q472" s="127">
        <f>IF(FN_MC!O475="","*",FN_MC!O475)</f>
        <v>0.375</v>
      </c>
      <c r="R472" s="127">
        <f>IF(FN_MC!P475="","*",FN_MC!P475)</f>
        <v>8.3333333333333329E-2</v>
      </c>
      <c r="S472" s="109" t="str">
        <f>IF(FN_MC!Q475="","*",CONCATENATE(FN_MC!Q475," ",FN_MC!R475))</f>
        <v>1 Nº DE SOLDA</v>
      </c>
      <c r="T472" s="109" t="str">
        <f>IF(FN_MC!V475="","*",FN_MC!V475)</f>
        <v>Elton</v>
      </c>
      <c r="U472" s="109" t="str">
        <f>IF(FN_MC!W475="","*",FN_MC!W475)</f>
        <v>Execução de solda  linha principal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1956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1957</v>
      </c>
      <c r="C2" s="95" t="s">
        <v>1163</v>
      </c>
      <c r="D2" s="95" t="s">
        <v>1165</v>
      </c>
      <c r="E2" s="95" t="s">
        <v>1958</v>
      </c>
      <c r="F2" s="95" t="s">
        <v>1959</v>
      </c>
      <c r="G2" s="95" t="s">
        <v>1960</v>
      </c>
      <c r="H2" s="95" t="s">
        <v>1961</v>
      </c>
      <c r="I2" s="95" t="s">
        <v>1962</v>
      </c>
      <c r="J2" s="95" t="s">
        <v>1963</v>
      </c>
      <c r="K2" s="130" t="s">
        <v>1964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V86</v>
      </c>
      <c r="E576" s="120" t="str">
        <f>IF(FN_MC!H471="","*",FN_MC!H471)</f>
        <v>*</v>
      </c>
      <c r="F576" s="136" t="str">
        <f>IF(FN_MC!M471="","*",FN_MC!M471)</f>
        <v>TAL-TSF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W70</v>
      </c>
      <c r="E578" s="120" t="str">
        <f>IF(FN_MC!H473="","*",FN_MC!H473)</f>
        <v>*</v>
      </c>
      <c r="F578" s="136" t="str">
        <f>IF(FN_MC!M473="","*",FN_MC!M473)</f>
        <v>TAL-TSF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>
        <f>IF(FN_MC!B475="","*",FN_MC!B475)</f>
        <v>46051</v>
      </c>
      <c r="D580" s="120" t="str">
        <f>IF(FN_MC!D475="","*",FN_MC!D475)</f>
        <v>ELSON (TF-526)</v>
      </c>
      <c r="E580" s="120" t="str">
        <f>IF(FN_MC!H475="","*",FN_MC!H475)</f>
        <v>TMT1</v>
      </c>
      <c r="F580" s="136" t="str">
        <f>IF(FN_MC!M475="","*",FN_MC!M475)</f>
        <v>TMT</v>
      </c>
      <c r="G580" s="120" t="str">
        <f>IF(FN_MC!I475="","*",FN_MC!I475)</f>
        <v>-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7" t="s">
        <v>1965</v>
      </c>
      <c r="D5" s="408"/>
      <c r="E5" s="408"/>
      <c r="F5" s="408"/>
      <c r="G5" s="408"/>
      <c r="H5" s="408"/>
      <c r="I5" s="408"/>
      <c r="J5" s="409"/>
      <c r="K5" s="410" t="s">
        <v>1966</v>
      </c>
      <c r="L5" s="411"/>
      <c r="M5" s="411"/>
      <c r="N5" s="411"/>
      <c r="O5" s="412" t="s">
        <v>1967</v>
      </c>
      <c r="P5" s="413"/>
      <c r="Q5" s="414"/>
    </row>
    <row r="6" spans="1:17" s="93" customFormat="1" ht="15.75" customHeight="1">
      <c r="A6" s="87" t="s">
        <v>1954</v>
      </c>
      <c r="B6" s="94" t="s">
        <v>1953</v>
      </c>
      <c r="C6" s="95" t="s">
        <v>1178</v>
      </c>
      <c r="D6" s="96" t="s">
        <v>1179</v>
      </c>
      <c r="E6" s="95" t="s">
        <v>1968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1969</v>
      </c>
      <c r="M6" s="138" t="s">
        <v>628</v>
      </c>
      <c r="N6" s="139" t="s">
        <v>1173</v>
      </c>
      <c r="O6" s="233" t="s">
        <v>1216</v>
      </c>
      <c r="P6" s="152"/>
      <c r="Q6" s="182" t="s">
        <v>1970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1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1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Em intrvalo as 11:19h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1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FERRONORTE</v>
      </c>
      <c r="D560" s="99" t="str">
        <f>IF(FN_MC!T471="","*",FN_MC!T471)</f>
        <v>TGR-TRO</v>
      </c>
      <c r="E560" s="99" t="str">
        <f>IF(FN_MC!D471="","*",FN_MC!D471)</f>
        <v>V86</v>
      </c>
      <c r="F560" s="99" t="str">
        <f>IF(FN_MC!H471="","*",FN_MC!H471)</f>
        <v>*</v>
      </c>
      <c r="G560" s="99" t="str">
        <f>IF(FN_MC!M471="","*",FN_MC!M471)</f>
        <v>TAL-TSF</v>
      </c>
      <c r="H560" s="149">
        <f>IF(FN_MC!K471="","*",FN_MC!K471)</f>
        <v>713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TAL-TSF</v>
      </c>
      <c r="M560" s="140">
        <f>IF(FN_MC!AP471="","*",FN_MC!AP471)</f>
        <v>713</v>
      </c>
      <c r="N560" s="140" t="str">
        <f>IF(FN_MC!AM471="","*",FN_MC!AM471)</f>
        <v>TAL-TSF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FERRONORTE</v>
      </c>
      <c r="D562" s="99" t="str">
        <f>IF(FN_MC!T473="","*",FN_MC!T473)</f>
        <v>TGR-TRO</v>
      </c>
      <c r="E562" s="99" t="str">
        <f>IF(FN_MC!D473="","*",FN_MC!D473)</f>
        <v>W70</v>
      </c>
      <c r="F562" s="99" t="str">
        <f>IF(FN_MC!H473="","*",FN_MC!H473)</f>
        <v>*</v>
      </c>
      <c r="G562" s="99" t="str">
        <f>IF(FN_MC!M473="","*",FN_MC!M473)</f>
        <v>TAL-TSF</v>
      </c>
      <c r="H562" s="149">
        <f>IF(FN_MC!K473="","*",FN_MC!K473)</f>
        <v>710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TAL-TSF</v>
      </c>
      <c r="M562" s="140">
        <f>IF(FN_MC!AP473="","*",FN_MC!AP473)</f>
        <v>710</v>
      </c>
      <c r="N562" s="140" t="str">
        <f>IF(FN_MC!AM473="","*",FN_MC!AM473)</f>
        <v>TAL-TSF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>
        <f>IF(FN_MC!B475="","*",FN_MC!B475)</f>
        <v>46051</v>
      </c>
      <c r="B564" s="98" t="str">
        <f>IF(FN_MC!X475="","*",FN_MC!X475)</f>
        <v>*</v>
      </c>
      <c r="C564" s="99" t="str">
        <f>IF(FN_MC!S475="","*",FN_MC!S475)</f>
        <v>FERRONORTE</v>
      </c>
      <c r="D564" s="99" t="str">
        <f>IF(FN_MC!T475="","*",FN_MC!T475)</f>
        <v>TCS-TGR</v>
      </c>
      <c r="E564" s="99" t="str">
        <f>IF(FN_MC!D475="","*",FN_MC!D475)</f>
        <v>ELSON (TF-526)</v>
      </c>
      <c r="F564" s="99" t="str">
        <f>IF(FN_MC!H475="","*",FN_MC!H475)</f>
        <v>TMT1</v>
      </c>
      <c r="G564" s="99" t="str">
        <f>IF(FN_MC!M475="","*",FN_MC!M475)</f>
        <v>TMT</v>
      </c>
      <c r="H564" s="149">
        <f>IF(FN_MC!K475="","*",FN_MC!K475)</f>
        <v>403.13</v>
      </c>
      <c r="I564" s="131">
        <f>IF(FN_MC!O475="","*",FN_MC!O475)</f>
        <v>0.375</v>
      </c>
      <c r="J564" s="131">
        <f>IF(FN_MC!P475="","*",FN_MC!P475)</f>
        <v>8.3333333333333329E-2</v>
      </c>
      <c r="K564" s="140" t="str">
        <f>IF(FN_MC!AK475="","*",FN_MC!AK475)</f>
        <v>TMT1</v>
      </c>
      <c r="L564" s="140" t="str">
        <f>IF(FN_MC!AM475="","*",FN_MC!AM475)</f>
        <v>TMT</v>
      </c>
      <c r="M564" s="140">
        <f>IF(FN_MC!AP475="","*",FN_MC!AP475)</f>
        <v>403.13</v>
      </c>
      <c r="N564" s="140" t="str">
        <f>IF(FN_MC!AM475="","*",FN_MC!AM475)</f>
        <v>TMT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1970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2026-01-28T16:35:42Z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