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21" documentId="120_S{118792C3-22EF-5104-A093-F22BFE3913F3}" xr6:coauthVersionLast="47" xr6:coauthVersionMax="47" xr10:uidLastSave="{F774A954-2272-41AA-92B8-E8152D8CFB1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6" i="1" l="1" a="1"/>
  <c r="N206" i="1" s="1"/>
  <c r="M206" i="1" a="1"/>
  <c r="M206" i="1" s="1"/>
  <c r="N204" i="1" a="1"/>
  <c r="N204" i="1" s="1"/>
  <c r="M204" i="1" a="1"/>
  <c r="M204" i="1" s="1"/>
  <c r="M210" i="1" a="1"/>
  <c r="M210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K197" i="15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K201" i="15"/>
  <c r="L201" i="15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K202" i="15"/>
  <c r="L202" i="15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K203" i="15"/>
  <c r="L203" i="15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24" i="15" l="1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<sst xmlns="http://schemas.openxmlformats.org/spreadsheetml/2006/main" count="5397" uniqueCount="1440">
  <si>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</si>
  <si>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</si>
  <si>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</si>
  <si>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</si>
  <si>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</si>
  <si>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</si>
  <si>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</si>
  <si>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</si>
  <si>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</si>
  <si>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</si>
  <si>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</si>
  <si>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</si>
  <si>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</si>
  <si>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</si>
  <si>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</si>
  <si>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</si>
  <si>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</si>
  <si>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</si>
  <si>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</si>
  <si>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</si>
  <si>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</si>
  <si>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</si>
  <si>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</si>
  <si>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</si>
  <si>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</si>
  <si>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</si>
  <si>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</si>
  <si>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</si>
  <si>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</si>
  <si>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</si>
  <si>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</si>
  <si>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</si>
  <si>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</si>
  <si>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</si>
  <si>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</si>
  <si>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</si>
  <si>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</si>
  <si>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</si>
  <si>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</si>
  <si>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</si>
  <si>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</si>
  <si>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</si>
  <si>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</si>
  <si>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</si>
  <si>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</si>
  <si>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</si>
  <si>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</si>
  <si>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</si>
  <si>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</si>
  <si>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</si>
  <si>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</si>
  <si>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</si>
  <si>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</si>
  <si>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</si>
  <si>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</si>
  <si>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</si>
  <si>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</si>
  <si>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</si>
  <si>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</si>
  <si>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</si>
  <si>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</si>
  <si>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</si>
  <si>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</si>
  <si>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</si>
  <si>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</si>
  <si>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</si>
  <si>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</si>
  <si>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</si>
  <si>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</si>
  <si>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</si>
  <si>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</si>
  <si>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</si>
  <si>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</si>
  <si>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</si>
  <si>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</si>
  <si>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</si>
  <si>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</si>
  <si>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</si>
  <si>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</si>
  <si>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</si>
  <si>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</si>
  <si>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</si>
  <si>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</si>
  <si>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</si>
  <si>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</si>
  <si>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</si>
  <si>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</si>
  <si>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</si>
  <si>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</si>
  <si>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</si>
  <si>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</si>
  <si>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</si>
  <si>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</si>
  <si>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</si>
  <si>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</si>
  <si>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</si>
  <si>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</si>
  <si>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</si>
  <si>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</si>
  <si>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</si>
  <si>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</si>
  <si>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</si>
  <si>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</si>
  <si>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</si>
  <si>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</si>
  <si>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</si>
  <si>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</si>
  <si>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</si>
  <si>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</si>
  <si>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</si>
  <si>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</si>
  <si>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</si>
  <si>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</si>
  <si>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</si>
  <si>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</si>
  <si>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</si>
  <si>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</si>
  <si>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</si>
  <si>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</si>
  <si>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</si>
  <si>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</si>
  <si>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</si>
  <si>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</si>
  <si>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</si>
  <si>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</si>
  <si>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</si>
  <si>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</si>
  <si>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</si>
  <si>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</si>
  <si>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</si>
  <si>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</si>
  <si>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</si>
  <si>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</si>
  <si>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</si>
  <si>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</si>
  <si>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</si>
  <si>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</si>
  <si>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</si>
  <si>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</si>
  <si>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</si>
  <si>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</si>
  <si>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</si>
  <si>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</si>
  <si>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</si>
  <si>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</si>
  <si>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</si>
  <si>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</si>
  <si>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</si>
  <si>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</si>
  <si>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</si>
  <si>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</si>
  <si>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</si>
  <si>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</si>
  <si>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</si>
  <si>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</si>
  <si>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</si>
  <si>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</si>
  <si>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</si>
  <si>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</si>
  <si>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</si>
  <si>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</si>
  <si>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</si>
  <si>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</si>
  <si>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</si>
  <si>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</si>
  <si>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</si>
  <si>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</si>
  <si>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</si>
  <si>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</si>
  <si>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</si>
  <si>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</si>
  <si>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</si>
  <si>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</si>
  <si>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</si>
  <si>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</si>
  <si>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</si>
  <si>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</si>
  <si>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</si>
  <si>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</si>
  <si>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</si>
  <si>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</si>
  <si>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</si>
  <si>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</si>
  <si>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</si>
  <si>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</si>
  <si>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</si>
  <si>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</si>
  <si>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</si>
  <si>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</si>
  <si>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</si>
  <si>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</si>
  <si>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</si>
  <si>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</si>
  <si>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</si>
  <si>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</si>
  <si>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</si>
  <si>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</si>
  <si>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</si>
  <si>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</si>
  <si>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</si>
  <si>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</si>
  <si>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</si>
  <si>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</si>
  <si>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</si>
  <si>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</si>
  <si>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</si>
  <si>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</si>
  <si>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</si>
  <si>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</si>
  <si>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</si>
  <si>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</si>
  <si>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</si>
  <si>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</si>
  <si>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</si>
  <si>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</si>
  <si>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</si>
  <si>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</si>
  <si>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</si>
  <si>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</si>
  <si>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</si>
  <si>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</si>
  <si>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</si>
  <si>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</si>
  <si>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</si>
  <si>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</si>
  <si>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</si>
  <si>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</si>
  <si>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</si>
  <si>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</si>
  <si>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</si>
  <si>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</si>
  <si>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</si>
  <si>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</si>
  <si>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</si>
  <si>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</si>
  <si>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</si>
  <si>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</si>
  <si>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</si>
  <si>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</si>
  <si>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</si>
  <si>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</si>
  <si>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</si>
  <si>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</si>
  <si>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</si>
  <si>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</si>
  <si>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</si>
  <si>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</si>
  <si>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</si>
  <si>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</si>
  <si>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</si>
  <si>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</si>
  <si>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</si>
  <si>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</si>
  <si>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</si>
  <si>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</si>
  <si>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</si>
  <si>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</si>
  <si>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</si>
  <si>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</si>
  <si>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</si>
  <si>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</si>
  <si>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</si>
  <si>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</si>
  <si>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</si>
  <si>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</si>
  <si>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</si>
  <si>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</si>
  <si>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</si>
  <si>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</si>
  <si>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</si>
  <si>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</si>
  <si>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</si>
  <si>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</si>
  <si>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</si>
  <si>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</si>
  <si>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</si>
  <si>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</si>
  <si>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</si>
  <si>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</si>
  <si>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</si>
  <si>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</si>
  <si>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</si>
  <si>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</si>
  <si>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</si>
  <si>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</si>
  <si>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</si>
  <si>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</si>
  <si>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</si>
  <si>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</si>
  <si>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</si>
  <si>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</si>
  <si>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</si>
  <si>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</si>
  <si>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</si>
  <si>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</si>
  <si>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</si>
  <si>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</si>
  <si>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</si>
  <si>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</si>
  <si>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</si>
  <si>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</si>
  <si>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</si>
  <si>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</si>
  <si>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</si>
  <si>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</si>
  <si>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</si>
  <si>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</si>
  <si>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</si>
  <si>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</si>
  <si>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</si>
  <si>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</si>
  <si>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</si>
  <si>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</si>
  <si>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</si>
  <si>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</si>
  <si>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</si>
  <si>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</si>
  <si>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</si>
  <si>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</si>
  <si>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</si>
  <si>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</si>
  <si>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</si>
  <si>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</si>
  <si>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</si>
  <si>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</si>
  <si>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</si>
  <si>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</si>
  <si>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</si>
  <si>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</si>
  <si>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</si>
  <si>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</si>
  <si>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</si>
  <si>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</si>
  <si>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</si>
  <si>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</si>
  <si>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</si>
  <si>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</si>
  <si>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</si>
  <si>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</si>
  <si>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</si>
  <si>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</si>
  <si>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</si>
  <si>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</si>
  <si>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</si>
  <si>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</si>
  <si>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</si>
  <si>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</si>
  <si>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</si>
  <si>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</si>
  <si>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</si>
  <si>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</si>
  <si>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</si>
  <si>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</si>
  <si>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</si>
  <si>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</si>
  <si>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</si>
  <si>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</si>
  <si>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</si>
  <si>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</si>
  <si>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</si>
  <si>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</si>
  <si>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</si>
  <si>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</si>
  <si>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</si>
  <si>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</si>
  <si>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</si>
  <si>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</si>
  <si>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</si>
  <si>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</si>
  <si>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</si>
  <si>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</si>
  <si>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</si>
  <si>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</si>
  <si>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</si>
  <si>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</si>
  <si>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</si>
  <si>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</si>
  <si>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</si>
  <si>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</si>
  <si>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</si>
  <si>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</si>
  <si>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</si>
  <si>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</si>
  <si>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</si>
  <si>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</si>
  <si>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</si>
  <si>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</si>
  <si>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</si>
  <si>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</si>
  <si>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</si>
  <si>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</si>
  <si>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</si>
  <si>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</si>
  <si>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</si>
  <si>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</si>
  <si>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</si>
  <si>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</si>
  <si>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</si>
  <si>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</si>
  <si>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</si>
  <si>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</si>
  <si>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</si>
  <si>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</si>
  <si>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</si>
  <si>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</si>
  <si>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</si>
  <si>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</si>
  <si>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</si>
  <si>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</si>
  <si>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</si>
  <si>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</si>
  <si>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</si>
  <si>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</si>
  <si>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</si>
  <si>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</si>
  <si>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</si>
  <si>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</si>
  <si>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</si>
  <si>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</si>
  <si>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</si>
  <si>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</si>
  <si>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</si>
  <si>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</si>
  <si>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</si>
  <si>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</si>
  <si>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</si>
  <si>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</si>
  <si>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</si>
  <si>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</si>
  <si>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</si>
  <si>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</si>
  <si>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</si>
  <si>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</si>
  <si>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</si>
  <si>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</si>
  <si>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</si>
  <si>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</si>
  <si>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</si>
  <si>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</si>
  <si>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</si>
  <si>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</si>
  <si>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</si>
  <si>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</si>
  <si>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</si>
  <si>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</si>
  <si>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</si>
  <si>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</si>
  <si>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</si>
  <si>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</si>
  <si>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</si>
  <si>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</si>
  <si>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</si>
  <si>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</si>
  <si>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</si>
  <si>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</si>
  <si>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</si>
  <si>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</si>
  <si>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</si>
  <si>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</si>
  <si>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</si>
  <si>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</si>
  <si>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</si>
  <si>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</si>
  <si>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</si>
  <si>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</si>
  <si>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</si>
  <si>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</si>
  <si>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</si>
  <si>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</si>
  <si>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</si>
  <si>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</si>
  <si>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</si>
  <si>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</si>
  <si>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</si>
  <si>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</si>
  <si>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</si>
  <si>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</si>
  <si>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</si>
  <si>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</si>
  <si>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</si>
  <si>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</si>
  <si>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</si>
  <si>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</si>
  <si>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</si>
  <si>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</si>
  <si>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</si>
  <si>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</si>
  <si>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</si>
  <si>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</si>
  <si>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</si>
  <si>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</si>
  <si>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</si>
  <si>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</si>
  <si>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</si>
  <si>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</si>
  <si>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</si>
  <si>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</si>
  <si>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</si>
  <si>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</si>
  <si>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</si>
  <si>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</si>
  <si>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</si>
  <si>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</si>
  <si>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</si>
  <si>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</si>
  <si>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</si>
  <si>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</si>
  <si>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</si>
  <si>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</si>
  <si>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</si>
  <si>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</si>
  <si>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</si>
  <si>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</si>
  <si>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</si>
  <si>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</si>
  <si>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</si>
  <si>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</si>
  <si>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</si>
  <si>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</si>
  <si>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</si>
  <si>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</si>
  <si>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</si>
  <si>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</si>
  <si>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</si>
  <si>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</si>
  <si>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</si>
  <si>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</si>
  <si>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</si>
  <si>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</si>
  <si>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</si>
  <si>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</si>
  <si>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</si>
  <si>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</si>
  <si>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</si>
  <si>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</si>
  <si>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</si>
  <si>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</si>
  <si>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</si>
  <si>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</si>
  <si>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</si>
  <si>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</si>
  <si>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</si>
  <si>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</si>
  <si>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</si>
  <si>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</si>
  <si>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</si>
  <si>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</si>
  <si>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</si>
  <si>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</si>
  <si>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</si>
  <si>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</si>
  <si>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</si>
  <si>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</si>
  <si>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</si>
  <si>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</si>
  <si>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</si>
  <si>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</si>
  <si>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</si>
  <si>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</si>
  <si>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</si>
  <si>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</si>
  <si>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</si>
  <si>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</si>
  <si>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</si>
  <si>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</si>
  <si>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</si>
  <si>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</si>
  <si>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</si>
  <si>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</si>
  <si>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</si>
  <si>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</si>
  <si>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</si>
  <si>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</si>
  <si>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</si>
  <si>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</si>
  <si>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</si>
  <si>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</si>
  <si>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</si>
  <si>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</si>
  <si>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</si>
  <si>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</si>
  <si>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</si>
  <si>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</si>
  <si>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</si>
  <si>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</si>
  <si>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</si>
  <si>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</si>
  <si>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</si>
  <si>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</si>
  <si>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</si>
  <si>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</si>
  <si>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</si>
  <si>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</si>
  <si>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</si>
  <si>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</si>
  <si>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</si>
  <si>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</si>
  <si>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</si>
  <si>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</si>
  <si>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</si>
  <si>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</si>
  <si>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</si>
  <si>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</si>
  <si>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</si>
  <si>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</si>
  <si>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</si>
  <si>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</si>
  <si>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</si>
  <si>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</si>
  <si>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</si>
  <si>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</si>
  <si>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</si>
  <si>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</si>
  <si>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</si>
  <si>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</si>
  <si>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</si>
  <si>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</si>
  <si>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</si>
  <si>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</si>
  <si>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</si>
  <si>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</si>
  <si>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</si>
  <si>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</si>
  <si>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</si>
  <si>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</si>
  <si>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</si>
  <si>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</si>
  <si>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</si>
  <si>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</si>
  <si>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</si>
  <si>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</si>
  <si>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</si>
  <si>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</si>
  <si>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</si>
  <si>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</si>
  <si>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</si>
  <si>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</si>
  <si>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</si>
  <si>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</si>
  <si>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</si>
  <si>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</si>
  <si>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</si>
  <si>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</si>
  <si>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</si>
  <si>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</si>
  <si>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</si>
  <si>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</si>
  <si>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</si>
  <si>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</si>
  <si>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</si>
  <si>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</si>
  <si>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</si>
  <si>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</si>
  <si>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</si>
  <si>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</si>
  <si>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</si>
  <si>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</si>
  <si>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</si>
  <si>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</si>
  <si>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</si>
  <si>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</si>
  <si>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</si>
  <si>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</si>
  <si>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</si>
  <si>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</si>
  <si>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</si>
  <si>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</si>
  <si>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</si>
  <si>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</si>
  <si>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</si>
  <si>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</si>
  <si>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</si>
  <si>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</si>
  <si>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</si>
  <si>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</si>
  <si>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</si>
  <si>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</si>
  <si>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</si>
  <si>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</si>
  <si>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</si>
  <si>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</si>
  <si>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</si>
  <si>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</si>
  <si>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</si>
  <si>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</si>
  <si>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</si>
  <si>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</si>
  <si>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</si>
  <si>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</si>
  <si>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</si>
  <si>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</si>
  <si>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</si>
  <si>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</si>
  <si>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</si>
  <si>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</si>
  <si>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</si>
  <si>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</si>
  <si>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</si>
  <si>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</si>
  <si>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</si>
  <si>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</si>
  <si>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</si>
  <si>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</si>
  <si>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</si>
  <si>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</si>
  <si>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</si>
  <si>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</si>
  <si>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</si>
  <si>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</si>
  <si>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</si>
  <si>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</si>
  <si>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</si>
  <si>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</si>
  <si>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</si>
  <si>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</si>
  <si>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</si>
  <si>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</si>
  <si>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</si>
  <si>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</si>
  <si>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</si>
  <si>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</si>
  <si>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</si>
  <si>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</si>
  <si>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</si>
  <si>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</si>
  <si>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</si>
  <si>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</si>
  <si>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</si>
  <si>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</si>
  <si>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</si>
  <si>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</si>
  <si>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</si>
  <si>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</si>
  <si>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</si>
  <si>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</si>
  <si>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</si>
  <si>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</si>
  <si>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</si>
  <si>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</si>
  <si>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</si>
  <si>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</si>
  <si>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</si>
  <si>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</si>
  <si>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</si>
  <si>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</si>
  <si>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</si>
  <si>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</si>
  <si>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</si>
  <si>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</si>
  <si>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</si>
  <si>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</si>
  <si>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</si>
  <si>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</si>
  <si>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</si>
  <si>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</si>
  <si>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</si>
  <si>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</si>
  <si>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</si>
  <si>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</si>
  <si>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</si>
  <si>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</si>
  <si>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</si>
  <si>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</si>
  <si>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</si>
  <si>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</si>
  <si>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</si>
  <si>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</si>
  <si>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</si>
  <si>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</si>
  <si>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</si>
  <si>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</si>
  <si>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</si>
  <si>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</si>
  <si>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</si>
  <si>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</si>
  <si>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</si>
  <si>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</si>
  <si>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</si>
  <si>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</si>
  <si>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</si>
  <si>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</si>
  <si>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</si>
  <si>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</si>
  <si>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</si>
  <si>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</si>
  <si>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</si>
  <si>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</si>
  <si>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</si>
  <si>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</si>
  <si>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</si>
  <si>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</si>
  <si>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</si>
  <si>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</si>
  <si>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</si>
  <si>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</si>
  <si>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</si>
  <si>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</si>
  <si>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</si>
  <si>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</si>
  <si>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</si>
  <si>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</si>
  <si>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</si>
  <si>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</si>
  <si>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</si>
  <si>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</si>
  <si>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</si>
  <si>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</si>
  <si>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</si>
  <si>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</si>
  <si>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</si>
  <si>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</si>
  <si>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</si>
  <si>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</si>
  <si>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</si>
  <si>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</si>
  <si>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</si>
  <si>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</si>
  <si>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</si>
  <si>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</si>
  <si>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</si>
  <si>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</si>
  <si>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</si>
  <si>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</si>
  <si>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</si>
  <si>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</si>
  <si>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</si>
  <si>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</si>
  <si>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</si>
  <si>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</si>
  <si>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</si>
  <si>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</si>
  <si>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</si>
  <si>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</si>
  <si>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</si>
  <si>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</si>
  <si>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</si>
  <si>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</si>
  <si>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</si>
  <si>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</si>
  <si>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</si>
  <si>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</si>
  <si>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</si>
  <si>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</si>
  <si>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</si>
  <si>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</si>
  <si>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</si>
  <si>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</si>
  <si>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</si>
  <si>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</si>
  <si>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</si>
  <si>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</si>
  <si>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</si>
  <si>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</si>
  <si>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</si>
  <si>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</si>
  <si>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</si>
  <si>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</si>
  <si>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</si>
  <si>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</si>
  <si>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</si>
  <si>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</si>
  <si>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</si>
  <si>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</si>
  <si>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</si>
  <si>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</si>
  <si>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</si>
  <si>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</si>
  <si>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</si>
  <si>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</si>
  <si>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</si>
  <si>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</si>
  <si>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</si>
  <si>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</si>
  <si>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</si>
  <si>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</si>
  <si>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</si>
  <si>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</si>
  <si>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</si>
  <si>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</si>
  <si>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</si>
  <si>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</si>
  <si>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</si>
  <si>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</si>
  <si>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</si>
  <si>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</si>
  <si>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</si>
  <si>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</si>
  <si>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</si>
  <si>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</si>
  <si>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</si>
  <si>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</si>
  <si>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</si>
  <si>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</si>
  <si>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</si>
  <si>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</si>
  <si>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</si>
  <si>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</si>
  <si>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</si>
  <si>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</si>
  <si>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</si>
  <si>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</si>
  <si>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</si>
  <si>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</si>
  <si>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</si>
  <si>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</si>
  <si>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</si>
  <si>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</si>
  <si>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</si>
  <si>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</si>
  <si>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</si>
  <si>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</si>
  <si>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</si>
  <si>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</si>
  <si>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</si>
  <si>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</si>
  <si>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</si>
  <si>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</si>
  <si>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</si>
  <si>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</si>
  <si>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</si>
  <si>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</si>
  <si>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</si>
  <si>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</si>
  <si>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</si>
  <si>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</si>
  <si>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</si>
  <si>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</si>
  <si>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</si>
  <si>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</si>
  <si>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</si>
  <si>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</si>
  <si>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</si>
  <si>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</si>
  <si>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</si>
  <si>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</si>
  <si>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</si>
  <si>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</si>
  <si>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</si>
  <si>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</si>
  <si>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</si>
  <si>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</si>
  <si>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</si>
  <si>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</si>
  <si>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</si>
  <si>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</si>
  <si>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</si>
  <si>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</si>
  <si>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</si>
  <si>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</si>
  <si>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</si>
  <si>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</si>
  <si>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</si>
  <si>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</si>
  <si>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</si>
  <si>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</si>
  <si>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</si>
  <si>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</si>
  <si>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</si>
  <si>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</si>
  <si>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</si>
  <si>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</si>
  <si>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</si>
  <si>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</si>
  <si>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</si>
  <si>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</si>
  <si>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</si>
  <si>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</si>
  <si>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</si>
  <si>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</si>
  <si>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</si>
  <si>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</si>
  <si>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</si>
  <si>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</si>
  <si>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</si>
  <si>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</si>
  <si>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</si>
  <si>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</si>
  <si>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</si>
  <si>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</si>
  <si>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</si>
  <si>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</si>
  <si>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</si>
  <si>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</si>
  <si>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</si>
  <si>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</si>
  <si>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</si>
  <si>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</si>
  <si>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</si>
  <si>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</si>
  <si>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</si>
  <si>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</si>
  <si>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</si>
  <si>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</si>
  <si>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</si>
  <si>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</si>
  <si>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</si>
  <si>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</si>
  <si>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</si>
  <si>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</si>
  <si>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</si>
  <si>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</si>
  <si>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</si>
  <si>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</si>
  <si>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</si>
  <si>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</si>
  <si>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</si>
  <si>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</si>
  <si>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</si>
  <si>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</si>
  <si>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</si>
  <si>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</si>
  <si>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</si>
  <si>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</si>
  <si>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</si>
  <si>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</si>
  <si>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</si>
  <si>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</si>
  <si>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</si>
  <si>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</si>
  <si>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</si>
  <si>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</si>
  <si>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</si>
  <si>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</si>
  <si>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</si>
  <si>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</si>
  <si>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</si>
  <si>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</si>
  <si>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</si>
  <si>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</si>
  <si>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</si>
  <si>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</si>
  <si>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</si>
  <si>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</si>
  <si>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</si>
  <si>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</si>
  <si>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</si>
  <si>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</si>
  <si>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</si>
  <si>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</si>
  <si>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</si>
  <si>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</si>
  <si>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</si>
  <si>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</si>
  <si>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</si>
  <si>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</si>
  <si>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</si>
  <si>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</si>
  <si>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</si>
  <si>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</si>
  <si>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</si>
  <si>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</si>
  <si>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</si>
  <si>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</si>
  <si>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</si>
  <si>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</si>
  <si>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</si>
  <si>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</si>
  <si>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</si>
  <si>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</si>
  <si>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</si>
  <si>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</si>
  <si>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</si>
  <si>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</si>
  <si>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</si>
  <si>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</si>
  <si>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</si>
  <si>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</si>
  <si>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</si>
  <si>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</si>
  <si>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</si>
  <si>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</si>
  <si>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</si>
  <si>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</si>
  <si>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</si>
  <si>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</si>
  <si>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</si>
  <si>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</si>
  <si>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</si>
  <si>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</si>
  <si>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</si>
  <si>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</si>
  <si>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</si>
  <si>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</si>
  <si>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</si>
  <si>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</si>
  <si>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</si>
  <si>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</si>
  <si>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</si>
  <si>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</si>
  <si>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</si>
  <si>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</si>
  <si>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</si>
  <si>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</si>
  <si>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</si>
  <si>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</si>
  <si>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</si>
  <si>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</si>
  <si>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</si>
  <si>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</si>
  <si>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</si>
  <si>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</si>
  <si>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</si>
  <si>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</si>
  <si>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</si>
  <si>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</si>
  <si>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</si>
  <si>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</si>
  <si>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</si>
  <si>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</si>
  <si>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</si>
  <si>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</si>
  <si>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</si>
  <si>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</si>
  <si>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</si>
  <si>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</si>
  <si>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</si>
  <si>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</si>
  <si>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</si>
  <si>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</si>
  <si>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</si>
  <si>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</si>
  <si>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</si>
  <si>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</si>
  <si>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</si>
  <si>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</si>
  <si>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</si>
  <si>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</si>
  <si>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</si>
  <si>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</si>
  <si>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</si>
  <si>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</si>
  <si>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</si>
  <si>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</si>
  <si>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</si>
  <si>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</si>
  <si>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</si>
  <si>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</si>
  <si>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</si>
  <si>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</si>
  <si>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</si>
  <si>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</si>
  <si>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</si>
  <si>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</si>
  <si>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</si>
  <si>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</si>
  <si>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</si>
  <si>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</si>
  <si>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</si>
  <si>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</si>
  <si>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</si>
  <si>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</si>
  <si>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</si>
  <si>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</si>
  <si>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</si>
  <si>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</si>
  <si>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</si>
  <si>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</si>
  <si>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</si>
  <si>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</si>
  <si>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</si>
  <si>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</si>
  <si>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</si>
  <si>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</si>
  <si>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</si>
  <si>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</si>
  <si>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</si>
  <si>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</si>
  <si>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</si>
  <si>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</si>
  <si>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</si>
  <si>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</si>
  <si>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</si>
  <si>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</si>
  <si>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</si>
  <si>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</si>
  <si>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</si>
  <si>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</si>
  <si>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</si>
  <si>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</si>
  <si>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</si>
  <si>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</si>
  <si>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</si>
  <si>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</si>
  <si>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</si>
  <si>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</si>
  <si>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</si>
  <si>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</si>
  <si>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</si>
  <si>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</si>
  <si>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</si>
  <si>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</si>
  <si>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</si>
  <si>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</si>
  <si>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</si>
  <si>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</si>
  <si>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</si>
  <si>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</si>
  <si>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</si>
  <si>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</si>
  <si>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</si>
  <si>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</si>
  <si>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</si>
  <si>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</si>
  <si>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</si>
  <si>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</si>
  <si>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</si>
  <si>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</si>
  <si>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</si>
  <si>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</si>
  <si>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</si>
  <si>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</si>
  <si>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</si>
  <si>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</si>
  <si>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</si>
  <si>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</si>
  <si>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</si>
  <si>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</si>
  <si>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</si>
  <si>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</si>
  <si>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</si>
  <si>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</si>
  <si>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</si>
  <si>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</si>
  <si>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</si>
  <si>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</si>
  <si>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</si>
  <si>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</si>
  <si>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</si>
  <si>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</si>
  <si>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</si>
  <si>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</si>
  <si>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</si>
  <si>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</si>
  <si>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</si>
  <si>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</si>
  <si>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</si>
  <si>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</si>
  <si>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</si>
  <si>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</si>
  <si>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</si>
  <si>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</si>
  <si>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</si>
  <si>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</si>
  <si>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</si>
  <si>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</si>
  <si>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</si>
  <si>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</si>
  <si>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</si>
  <si>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</si>
  <si>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</si>
  <si>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</si>
  <si>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</si>
  <si>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</si>
  <si>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 xml:space="preserve">Aguardando deslocamento do maquinista </t>
  </si>
  <si>
    <t xml:space="preserve">TP pronta 09hrs, não solicitou devido chuva no local  </t>
  </si>
  <si>
    <t>ZZM-ZUV</t>
  </si>
  <si>
    <t>ZZMZUV</t>
  </si>
  <si>
    <t xml:space="preserve">MC1 09:35, sem faixa fluxo de trens </t>
  </si>
  <si>
    <t xml:space="preserve">MC1 08:13, sem faixa fluxo de trens </t>
  </si>
  <si>
    <t>Previsão MC1 14hrs</t>
  </si>
  <si>
    <t>Previsão MC1 13:30hrs</t>
  </si>
  <si>
    <t xml:space="preserve">TP pronta 08:40, nao solicitou devido chuva no local </t>
  </si>
  <si>
    <t xml:space="preserve">TP pronta 08:10, não solicitou devido chuva no local  </t>
  </si>
  <si>
    <t>MC1 08:45, verificando faixa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</si>
  <si>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</si>
  <si>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</si>
  <si>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</si>
  <si>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</si>
  <si>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</si>
  <si>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</si>
  <si>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</si>
  <si>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avariado, mecanica atuando </t>
  </si>
  <si>
    <t>Execução de solda ( 2 soldas em ZDG2 + 1 solda em ZDG1 AMV NORTE)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</si>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</sst>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72" headerRowBorderDxfId="270" tableBorderDxfId="271" totalsRowBorderDxfId="26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8"/>
    <tableColumn id="4" xr3:uid="{062C67FE-0D06-4582-BA9C-B087681F34EC}" name="SUB" dataDxfId="267"/>
    <tableColumn id="5" xr3:uid="{1DF130D1-4D15-4DFF-8266-F1B81CAA897E}" name="KM Inicio" dataDxfId="266"/>
    <tableColumn id="6" xr3:uid="{A344A0E9-F964-4FE5-9EB0-2661309404E9}" name="KM Fim" dataDxfId="265"/>
    <tableColumn id="7" xr3:uid="{B0ED4DF3-274E-46B6-A2D1-0985F47224C1}" name="Trecho" dataDxfId="264"/>
    <tableColumn id="8" xr3:uid="{1DE44FFC-B2F5-4DE5-A7E5-915DA69A16F8}" name="SB" dataDxfId="263"/>
    <tableColumn id="9" xr3:uid="{7841069B-E29E-4A5E-B561-931B24D14782}" name="NOME SUB" dataDxfId="262"/>
    <tableColumn id="10" xr3:uid="{01B251F8-5EA1-4C87-81E3-9BD14100B544}" name="Trecho Coordenação" dataDxfId="26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60"/>
    <tableColumn id="8" xr3:uid="{98E82858-1ECA-4DB3-8AE4-BBB972FC487D}" name="CORRELATO" dataDxfId="2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 blank="1">
        <dateGroupItem year="2026" month="3" day="10" dateTimeGrouping="day"/>
        <dateGroupItem year="2026" month="3" day="11" dateTimeGrouping="day"/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G203" activePane="topRight" state="frozen"/>
      <selection pane="topRight" activeCell="M209" sqref="M2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1237</v>
      </c>
      <c r="BK177" s="17" t="s">
        <v>1237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1238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1239</v>
      </c>
      <c r="BK178" s="17" t="s">
        <v>1239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1239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1240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1248</v>
      </c>
      <c r="BK184" s="17" t="s">
        <v>1248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1250</v>
      </c>
      <c r="BK185" s="17" t="s">
        <v>1251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1252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 t="s">
        <v>1253</v>
      </c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1254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1255</v>
      </c>
      <c r="N190" s="130" t="s">
        <v>1256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>
        <v>0.39930555555555558</v>
      </c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>
        <v>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1257</v>
      </c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1258</v>
      </c>
      <c r="BK191" s="17" t="s">
        <v>1258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1258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 t="s">
        <v>1259</v>
      </c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247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ZPNZXB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 t="s">
        <v>1260</v>
      </c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1261</v>
      </c>
      <c r="BK194" s="17" t="s">
        <v>1261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1261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1262</v>
      </c>
      <c r="BK195" s="17" t="s">
        <v>1262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1262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1262</v>
      </c>
      <c r="BK196" s="17" t="s">
        <v>1262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1262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 t="s">
        <v>1263</v>
      </c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 t="s">
        <v>886</v>
      </c>
      <c r="Z198" s="107"/>
      <c r="AA198" s="108" t="s">
        <v>1264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1265</v>
      </c>
      <c r="I199" s="109" t="s">
        <v>1266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1267</v>
      </c>
      <c r="W199" s="155" t="s">
        <v>1268</v>
      </c>
      <c r="X199" s="107" t="s">
        <v>825</v>
      </c>
      <c r="Y199" s="132" t="s">
        <v>886</v>
      </c>
      <c r="Z199" s="107"/>
      <c r="AA199" s="108" t="s">
        <v>1269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1270</v>
      </c>
      <c r="BK199" s="17" t="s">
        <v>1270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1270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 t="s">
        <v>1271</v>
      </c>
      <c r="BK200" s="17" t="s">
        <v>1271</v>
      </c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>JULIO (TF-648)46094</v>
      </c>
      <c r="B204" s="105">
        <v>46094</v>
      </c>
      <c r="C204" s="138">
        <f>IF(BS_CONTROLE[[#This Row],[DATA]]="","",WEEKNUM(BS_CONTROLE[[#This Row],[DATA]]))</f>
        <v>11</v>
      </c>
      <c r="D204" s="107" t="s">
        <v>689</v>
      </c>
      <c r="E204" s="163">
        <v>161</v>
      </c>
      <c r="F204" s="129" t="s">
        <v>566</v>
      </c>
      <c r="G204" s="146" t="str">
        <f>IF(D204="","*",VLOOKUP(F204,BS_ATIVIDADE[],3,FALSE))</f>
        <v>SOLDA</v>
      </c>
      <c r="H204" s="109" t="s">
        <v>384</v>
      </c>
      <c r="I204" s="109" t="s">
        <v>384</v>
      </c>
      <c r="J204" s="108">
        <v>73</v>
      </c>
      <c r="K204" s="108">
        <v>335.2</v>
      </c>
      <c r="L204" s="108" t="s">
        <v>384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4" s="109">
        <v>0.375</v>
      </c>
      <c r="P204" s="109">
        <v>6.25E-2</v>
      </c>
      <c r="Q204" s="108">
        <v>1</v>
      </c>
      <c r="R204" s="10" t="str">
        <f>IFERROR(_xlfn.XLOOKUP(F204, BS_ATIVIDADE[ATIVIDADE],BS_ATIVIDADE[UNIDADE] ), "*")</f>
        <v>Nº DE SOLDA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55" t="s">
        <v>867</v>
      </c>
      <c r="X204" s="107" t="s">
        <v>825</v>
      </c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PDM - SOLDA</v>
      </c>
      <c r="AJ204" s="9" t="str">
        <f>IF(BS_CONTROLE[[#This Row],[Atividade]]=0, "-", BS_CONTROLE[[#This Row],[Atividade]])</f>
        <v>PDM - SOLDA</v>
      </c>
      <c r="AK204" s="31" t="str">
        <f>BS_CONTROLE[[#This Row],[Local - Partida]]</f>
        <v>-</v>
      </c>
      <c r="AL204" s="31" t="str">
        <f>BS_CONTROLE[[#This Row],[Local - Encerramento]]</f>
        <v>-</v>
      </c>
      <c r="AM204" s="108" t="str">
        <f>IF(BS_CONTROLE[[#This Row],[Entre - Estações]]=0, "-", BS_CONTROLE[[#This Row],[Entre - Estações]])</f>
        <v>ZGI-ZFN</v>
      </c>
      <c r="AN204" s="108" t="str">
        <f>IF(BS_CONTROLE[[#This Row],[SB]]=0, "-", BS_CONTROLE[[#This Row],[SB]])</f>
        <v>332ZFN</v>
      </c>
      <c r="AO204" s="108">
        <f>IF(BS_CONTROLE[[#This Row],[SUB]]=0, "-", BS_CONTROLE[[#This Row],[SUB]])</f>
        <v>73</v>
      </c>
      <c r="AP204" s="108">
        <f>BS_CONTROLE[[#This Row],[KM - Inicio]]</f>
        <v>335.2</v>
      </c>
      <c r="AQ204" s="108">
        <f>BS_CONTROLE[[#This Row],[KM - Inicio]]</f>
        <v>335.2</v>
      </c>
      <c r="AR204" s="111"/>
      <c r="AS204" s="111"/>
      <c r="AT204" s="111"/>
      <c r="AU204" s="139"/>
      <c r="AV204" s="139"/>
      <c r="AW204" s="14"/>
      <c r="AX204" s="14"/>
      <c r="AY204" s="184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Nº DE SOLDA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4"/>
        <v/>
      </c>
    </row>
    <row r="205" spans="1:72">
      <c r="A205" s="47" t="str">
        <f t="shared" si="12"/>
        <v>V9746094</v>
      </c>
      <c r="B205" s="105">
        <v>46094</v>
      </c>
      <c r="C205" s="138">
        <f>IF(BS_CONTROLE[[#This Row],[DATA]]="","",WEEKNUM(BS_CONTROLE[[#This Row],[DATA]]))</f>
        <v>11</v>
      </c>
      <c r="D205" s="107" t="s">
        <v>606</v>
      </c>
      <c r="E205" s="163">
        <v>97</v>
      </c>
      <c r="F205" s="129" t="s">
        <v>407</v>
      </c>
      <c r="G205" s="146" t="str">
        <f>IF(D205="","*",VLOOKUP(F205,BS_ATIVIDADE[],3,FALSE))</f>
        <v>DETECÇÃO</v>
      </c>
      <c r="H205" s="109" t="s">
        <v>33</v>
      </c>
      <c r="I205" s="109" t="s">
        <v>304</v>
      </c>
      <c r="J205" s="108">
        <v>73</v>
      </c>
      <c r="K205" s="108">
        <v>290</v>
      </c>
      <c r="L205" s="108">
        <v>233</v>
      </c>
      <c r="M205" s="130" t="s">
        <v>1255</v>
      </c>
      <c r="N205" s="130" t="s">
        <v>1256</v>
      </c>
      <c r="O205" s="109">
        <v>0.35416666666666669</v>
      </c>
      <c r="P205" s="109">
        <v>4.1666666666666664E-2</v>
      </c>
      <c r="Q205" s="108">
        <v>50</v>
      </c>
      <c r="R205" s="10" t="str">
        <f>IFERROR(_xlfn.XLOOKUP(F205, BS_ATIVIDADE[ATIVIDADE],BS_ATIVIDADE[UNIDADE] ), "*")</f>
        <v>KM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1095</v>
      </c>
      <c r="W205" s="155" t="s">
        <v>1145</v>
      </c>
      <c r="X205" s="107" t="s">
        <v>825</v>
      </c>
      <c r="Y205" s="132"/>
      <c r="Z205" s="107"/>
      <c r="AA205" s="108">
        <v>1</v>
      </c>
      <c r="AB205" s="106" t="s">
        <v>830</v>
      </c>
      <c r="AC205" s="156"/>
      <c r="AD205" s="110">
        <v>0.29166666666666669</v>
      </c>
      <c r="AE205" s="108">
        <v>6527</v>
      </c>
      <c r="AF205" s="108" t="s">
        <v>384</v>
      </c>
      <c r="AG205" s="108"/>
      <c r="AH205" s="15"/>
      <c r="AI205" s="129" t="str">
        <f>IF(BS_CONTROLE[[#This Row],[Atividade]]=0, "-", BS_CONTROLE[[#This Row],[Atividade]])</f>
        <v>DETECÇÃO - ULTRASSOM - SPERRY</v>
      </c>
      <c r="AJ205" s="9" t="str">
        <f>IF(BS_CONTROLE[[#This Row],[Atividade]]=0, "-", BS_CONTROLE[[#This Row],[Atividade]])</f>
        <v>DETECÇÃO - ULTRASSOM - SPERRY</v>
      </c>
      <c r="AK205" s="31" t="str">
        <f>BS_CONTROLE[[#This Row],[Local - Partida]]</f>
        <v>ZZM2</v>
      </c>
      <c r="AL205" s="31" t="str">
        <f>BS_CONTROLE[[#This Row],[Local - Encerramento]]</f>
        <v>ZVU</v>
      </c>
      <c r="AM205" s="108" t="str">
        <f>IF(BS_CONTROLE[[#This Row],[Entre - Estações]]=0, "-", BS_CONTROLE[[#This Row],[Entre - Estações]])</f>
        <v>ZZM-ZUV</v>
      </c>
      <c r="AN205" s="108" t="str">
        <f>IF(BS_CONTROLE[[#This Row],[SB]]=0, "-", BS_CONTROLE[[#This Row],[SB]])</f>
        <v>ZZMZUV</v>
      </c>
      <c r="AO205" s="108">
        <f>IF(BS_CONTROLE[[#This Row],[SUB]]=0, "-", BS_CONTROLE[[#This Row],[SUB]])</f>
        <v>73</v>
      </c>
      <c r="AP205" s="108">
        <f>BS_CONTROLE[[#This Row],[KM - Inicio]]</f>
        <v>290</v>
      </c>
      <c r="AQ205" s="108">
        <f>BS_CONTROLE[[#This Row],[KM - Inicio]]</f>
        <v>290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KM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V1946094</v>
      </c>
      <c r="B206" s="105">
        <v>46094</v>
      </c>
      <c r="C206" s="138">
        <f>IF(BS_CONTROLE[[#This Row],[DATA]]="","",WEEKNUM(BS_CONTROLE[[#This Row],[DATA]]))</f>
        <v>11</v>
      </c>
      <c r="D206" s="200" t="s">
        <v>926</v>
      </c>
      <c r="E206" s="201"/>
      <c r="F206" s="129" t="s">
        <v>597</v>
      </c>
      <c r="G206" s="146" t="str">
        <f>IF(D206="","*",VLOOKUP(F206,BS_ATIVIDADE[],3,FALSE))</f>
        <v>OUTROS</v>
      </c>
      <c r="H206" s="203" t="s">
        <v>43</v>
      </c>
      <c r="I206" s="203" t="s">
        <v>41</v>
      </c>
      <c r="J206" s="130">
        <v>73</v>
      </c>
      <c r="K206" s="130">
        <v>282</v>
      </c>
      <c r="L206" s="108">
        <v>288.60000000000002</v>
      </c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6" s="130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6" s="109">
        <v>0.35416666666666669</v>
      </c>
      <c r="P206" s="109">
        <v>6.25E-2</v>
      </c>
      <c r="Q206" s="108">
        <v>800</v>
      </c>
      <c r="R206" s="10" t="str">
        <f>IFERROR(_xlfn.XLOOKUP(F206, BS_ATIVIDADE[ATIVIDADE],BS_ATIVIDADE[UNIDADE] ), "*")</f>
        <v>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828</v>
      </c>
      <c r="W206" s="245" t="s">
        <v>882</v>
      </c>
      <c r="X206" s="107" t="s">
        <v>825</v>
      </c>
      <c r="Y206" s="132"/>
      <c r="Z206" s="107"/>
      <c r="AA206" s="196">
        <v>1</v>
      </c>
      <c r="AB206" s="197" t="s">
        <v>830</v>
      </c>
      <c r="AC206" s="197"/>
      <c r="AD206" s="198">
        <v>0.29166666666666669</v>
      </c>
      <c r="AE206" s="196">
        <v>6219</v>
      </c>
      <c r="AF206" s="196" t="s">
        <v>384</v>
      </c>
      <c r="AG206" s="130" t="s">
        <v>384</v>
      </c>
      <c r="AH206" s="15"/>
      <c r="AI206" s="129" t="str">
        <f>IF(BS_CONTROLE[[#This Row],[Atividade]]=0, "-", BS_CONTROLE[[#This Row],[Atividade]])</f>
        <v>VARRIÇÃO</v>
      </c>
      <c r="AJ206" s="9" t="str">
        <f>IF(BS_CONTROLE[[#This Row],[Atividade]]=0, "-", BS_CONTROLE[[#This Row],[Atividade]])</f>
        <v>VARRIÇÃO</v>
      </c>
      <c r="AK206" s="31" t="str">
        <f>BS_CONTROLE[[#This Row],[Local - Partida]]</f>
        <v>ZDP2</v>
      </c>
      <c r="AL206" s="31" t="str">
        <f>BS_CONTROLE[[#This Row],[Local - Encerramento]]</f>
        <v>ZDP</v>
      </c>
      <c r="AM206" s="108" t="str">
        <f>IF(BS_CONTROLE[[#This Row],[Entre - Estações]]=0, "-", BS_CONTROLE[[#This Row],[Entre - Estações]])</f>
        <v>ZKY-ZZM</v>
      </c>
      <c r="AN206" s="108">
        <f>IF(BS_CONTROLE[[#This Row],[SB]]=0, "-", BS_CONTROLE[[#This Row],[SB]])</f>
        <v>282286</v>
      </c>
      <c r="AO206" s="108">
        <f>IF(BS_CONTROLE[[#This Row],[SUB]]=0, "-", BS_CONTROLE[[#This Row],[SUB]])</f>
        <v>73</v>
      </c>
      <c r="AP206" s="108">
        <f>BS_CONTROLE[[#This Row],[KM - Inicio]]</f>
        <v>282</v>
      </c>
      <c r="AQ206" s="108">
        <f>BS_CONTROLE[[#This Row],[KM - Inicio]]</f>
        <v>282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>WAGNER (TP-58)46094</v>
      </c>
      <c r="B208" s="105">
        <v>46094</v>
      </c>
      <c r="C208" s="138">
        <f>IF(BS_CONTROLE[[#This Row],[DATA]]="","",WEEKNUM(BS_CONTROLE[[#This Row],[DATA]]))</f>
        <v>11</v>
      </c>
      <c r="D208" s="107" t="s">
        <v>721</v>
      </c>
      <c r="E208" s="163">
        <v>176</v>
      </c>
      <c r="F208" s="129" t="s">
        <v>517</v>
      </c>
      <c r="G208" s="146" t="str">
        <f>IF(D208="","*",VLOOKUP(F208,BS_ATIVIDADE[],3,FALSE))</f>
        <v>MODERNIZAÇÃO</v>
      </c>
      <c r="H208" s="109" t="s">
        <v>384</v>
      </c>
      <c r="I208" s="109" t="s">
        <v>384</v>
      </c>
      <c r="J208" s="108">
        <v>73</v>
      </c>
      <c r="K208" s="108">
        <v>54.8</v>
      </c>
      <c r="L208" s="108">
        <v>54.814999999999998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08" s="109">
        <v>0.33333333333333331</v>
      </c>
      <c r="P208" s="109">
        <v>0.16666666666666666</v>
      </c>
      <c r="Q208" s="108">
        <v>3</v>
      </c>
      <c r="R208" s="10" t="str">
        <f>IFERROR(_xlfn.XLOOKUP(F208, BS_ATIVIDADE[ATIVIDADE],BS_ATIVIDADE[UNIDADE] ), "*")</f>
        <v>Nº DE SOLDA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1213</v>
      </c>
      <c r="W208" s="155" t="s">
        <v>1272</v>
      </c>
      <c r="X208" s="107" t="s">
        <v>862</v>
      </c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MODERNIZAÇÃO - SOLDA</v>
      </c>
      <c r="AJ208" s="9" t="str">
        <f>IF(BS_CONTROLE[[#This Row],[Atividade]]=0, "-", BS_CONTROLE[[#This Row],[Atividade]])</f>
        <v>MODERNIZAÇÃO - SOLDA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8" t="str">
        <f>IF(BS_CONTROLE[[#This Row],[Entre - Estações]]=0, "-", BS_CONTROLE[[#This Row],[Entre - Estações]])</f>
        <v>ZDG-PAT</v>
      </c>
      <c r="AN208" s="108" t="str">
        <f>IF(BS_CONTROLE[[#This Row],[SB]]=0, "-", BS_CONTROLE[[#This Row],[SB]])</f>
        <v>ZDGPAT2</v>
      </c>
      <c r="AO208" s="108">
        <f>IF(BS_CONTROLE[[#This Row],[SUB]]=0, "-", BS_CONTROLE[[#This Row],[SUB]])</f>
        <v>73</v>
      </c>
      <c r="AP208" s="108">
        <f>BS_CONTROLE[[#This Row],[KM - Inicio]]</f>
        <v>54.8</v>
      </c>
      <c r="AQ208" s="108">
        <f>BS_CONTROLE[[#This Row],[KM - Inicio]]</f>
        <v>54.8</v>
      </c>
      <c r="AR208" s="111"/>
      <c r="AS208" s="111"/>
      <c r="AT208" s="111"/>
      <c r="AU208" s="139"/>
      <c r="AV208" s="139"/>
      <c r="AW208" s="14"/>
      <c r="AX208" s="14"/>
      <c r="AY208" s="184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Nº DE SOLDA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 t="str">
        <f t="shared" si="14"/>
        <v/>
      </c>
    </row>
    <row r="209" spans="1:72">
      <c r="A209" s="47" t="str">
        <f t="shared" si="12"/>
        <v>IGOR (TF-660)46094</v>
      </c>
      <c r="B209" s="105">
        <v>46094</v>
      </c>
      <c r="C209" s="138">
        <f>IF(BS_CONTROLE[[#This Row],[DATA]]="","",WEEKNUM(BS_CONTROLE[[#This Row],[DATA]]))</f>
        <v>11</v>
      </c>
      <c r="D209" s="107" t="s">
        <v>676</v>
      </c>
      <c r="E209" s="163">
        <v>177</v>
      </c>
      <c r="F209" s="129" t="s">
        <v>517</v>
      </c>
      <c r="G209" s="146" t="str">
        <f>IF(D209="","*",VLOOKUP(F209,BS_ATIVIDADE[],3,FALSE))</f>
        <v>MODERNIZAÇÃO</v>
      </c>
      <c r="H209" s="109" t="s">
        <v>384</v>
      </c>
      <c r="I209" s="109" t="s">
        <v>384</v>
      </c>
      <c r="J209" s="108">
        <v>73</v>
      </c>
      <c r="K209" s="108">
        <v>54.814999999999998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09" s="109"/>
      <c r="P209" s="109"/>
      <c r="Q209" s="108"/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MODERNIZAÇÃO - SOLDA</v>
      </c>
      <c r="AJ209" s="9" t="str">
        <f>IF(BS_CONTROLE[[#This Row],[Atividade]]=0, "-", BS_CONTROLE[[#This Row],[Atividade]])</f>
        <v>MODERNIZAÇÃO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ZDG-PAT</v>
      </c>
      <c r="AN209" s="108" t="str">
        <f>IF(BS_CONTROLE[[#This Row],[SB]]=0, "-", BS_CONTROLE[[#This Row],[SB]])</f>
        <v>ZDGPAT2</v>
      </c>
      <c r="AO209" s="108">
        <f>IF(BS_CONTROLE[[#This Row],[SUB]]=0, "-", BS_CONTROLE[[#This Row],[SUB]])</f>
        <v>73</v>
      </c>
      <c r="AP209" s="108">
        <f>BS_CONTROLE[[#This Row],[KM - Inicio]]</f>
        <v>54.814999999999998</v>
      </c>
      <c r="AQ209" s="108">
        <f>BS_CONTROLE[[#This Row],[KM - Inicio]]</f>
        <v>54.814999999999998</v>
      </c>
      <c r="AR209" s="111"/>
      <c r="AS209" s="111"/>
      <c r="AT209" s="111"/>
      <c r="AU209" s="139"/>
      <c r="AV209" s="139"/>
      <c r="AW209" s="14"/>
      <c r="AX209" s="14"/>
      <c r="AY209" s="184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e">
        <f t="shared" si="13"/>
        <v>#DIV/0!</v>
      </c>
      <c r="BR209" s="19" t="e">
        <f>IF(OR(B209="",F209=""),"*",AY209/P209)</f>
        <v>#DIV/0!</v>
      </c>
      <c r="BS209" s="19" t="e">
        <f>IF(OR(B209="",F209=""),"*",BA209/Q209)</f>
        <v>#DIV/0!</v>
      </c>
      <c r="BT209" s="208" t="str">
        <f t="shared" si="14"/>
        <v/>
      </c>
    </row>
    <row r="210" spans="1:72" ht="23.25">
      <c r="A210" s="47" t="str">
        <f t="shared" si="12"/>
        <v>E4246094</v>
      </c>
      <c r="B210" s="105">
        <v>46094</v>
      </c>
      <c r="C210" s="138">
        <f>IF(BS_CONTROLE[[#This Row],[DATA]]="","",WEEKNUM(BS_CONTROLE[[#This Row],[DATA]]))</f>
        <v>11</v>
      </c>
      <c r="D210" s="107" t="s">
        <v>531</v>
      </c>
      <c r="E210" s="163">
        <v>112</v>
      </c>
      <c r="F210" s="129" t="s">
        <v>451</v>
      </c>
      <c r="G210" s="146" t="str">
        <f>IF(D210="","*",VLOOKUP(F210,BS_ATIVIDADE[],3,FALSE))</f>
        <v>TRILHEIRO - DESCARGA</v>
      </c>
      <c r="H210" s="109" t="s">
        <v>1265</v>
      </c>
      <c r="I210" s="109" t="s">
        <v>1266</v>
      </c>
      <c r="J210" s="108">
        <v>71</v>
      </c>
      <c r="K210" s="108">
        <v>195.1</v>
      </c>
      <c r="L210" s="108">
        <v>195.7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0" s="130" t="s">
        <v>356</v>
      </c>
      <c r="O210" s="109">
        <v>0.41666666666666669</v>
      </c>
      <c r="P210" s="109">
        <v>8.3333333333333329E-2</v>
      </c>
      <c r="Q210" s="108">
        <v>1248</v>
      </c>
      <c r="R210" s="10" t="str">
        <f>IFERROR(_xlfn.XLOOKUP(F210, BS_ATIVIDADE[ATIVIDADE],BS_ATIVIDADE[UNIDADE] ), "*")</f>
        <v>M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0" s="108" t="s">
        <v>1267</v>
      </c>
      <c r="W210" s="155" t="s">
        <v>1268</v>
      </c>
      <c r="X210" s="107" t="s">
        <v>825</v>
      </c>
      <c r="Y210" s="132"/>
      <c r="Z210" s="107"/>
      <c r="AA210" s="108" t="s">
        <v>1269</v>
      </c>
      <c r="AB210" s="106" t="s">
        <v>906</v>
      </c>
      <c r="AC210" s="156" t="s">
        <v>907</v>
      </c>
      <c r="AD210" s="110">
        <v>0.375</v>
      </c>
      <c r="AE210" s="108"/>
      <c r="AF210" s="108"/>
      <c r="AG210" s="108"/>
      <c r="AH210" s="15"/>
      <c r="AI210" s="129" t="str">
        <f>IF(BS_CONTROLE[[#This Row],[Atividade]]=0, "-", BS_CONTROLE[[#This Row],[Atividade]])</f>
        <v>TRILHEIRO - DESCARGA</v>
      </c>
      <c r="AJ210" s="9" t="str">
        <f>IF(BS_CONTROLE[[#This Row],[Atividade]]=0, "-", BS_CONTROLE[[#This Row],[Atividade]])</f>
        <v>TRILHEIRO - DESCARGA</v>
      </c>
      <c r="AK210" s="31" t="str">
        <f>BS_CONTROLE[[#This Row],[Local - Partida]]</f>
        <v>ZFH2</v>
      </c>
      <c r="AL210" s="31" t="str">
        <f>BS_CONTROLE[[#This Row],[Local - Encerramento]]</f>
        <v>ZFH</v>
      </c>
      <c r="AM210" s="108" t="str">
        <f>IF(BS_CONTROLE[[#This Row],[Entre - Estações]]=0, "-", BS_CONTROLE[[#This Row],[Entre - Estações]])</f>
        <v>ZFR-ZSK</v>
      </c>
      <c r="AN210" s="108" t="str">
        <f>IF(BS_CONTROLE[[#This Row],[SB]]=0, "-", BS_CONTROLE[[#This Row],[SB]])</f>
        <v>ZFR1962</v>
      </c>
      <c r="AO210" s="108">
        <f>IF(BS_CONTROLE[[#This Row],[SUB]]=0, "-", BS_CONTROLE[[#This Row],[SUB]])</f>
        <v>71</v>
      </c>
      <c r="AP210" s="108">
        <f>BS_CONTROLE[[#This Row],[KM - Inicio]]</f>
        <v>195.1</v>
      </c>
      <c r="AQ210" s="108">
        <f>BS_CONTROLE[[#This Row],[KM - Inicio]]</f>
        <v>195.1</v>
      </c>
      <c r="AR210" s="111"/>
      <c r="AS210" s="111"/>
      <c r="AT210" s="111"/>
      <c r="AU210" s="139"/>
      <c r="AV210" s="139"/>
      <c r="AW210" s="14"/>
      <c r="AX210" s="14"/>
      <c r="AY210" s="184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M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203 Y207:Z1027 Z204:Z205 Y204:Y206">
    <cfRule type="cellIs" dxfId="258" priority="5424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203 Y207:Z1027 Z204:Z205 Y204:Y206">
    <cfRule type="cellIs" dxfId="257" priority="11833" operator="equal">
      <formula>"NÃO"</formula>
    </cfRule>
    <cfRule type="cellIs" dxfId="256" priority="11834" operator="equal">
      <formula>"SIM"</formula>
    </cfRule>
  </conditionalFormatting>
  <conditionalFormatting sqref="AZ6:AZ1028">
    <cfRule type="expression" dxfId="255" priority="54289">
      <formula>#REF!=1</formula>
    </cfRule>
  </conditionalFormatting>
  <conditionalFormatting sqref="U6:U1028 BE6:BE1028 AY6:AY1028">
    <cfRule type="cellIs" dxfId="254" priority="54273" operator="equal">
      <formula>"ERRO"</formula>
    </cfRule>
  </conditionalFormatting>
  <conditionalFormatting sqref="BQ6:BQ1028">
    <cfRule type="cellIs" dxfId="253" priority="54268" operator="equal">
      <formula>"Produção e Intervalo"</formula>
    </cfRule>
    <cfRule type="cellIs" dxfId="252" priority="54269" operator="equal">
      <formula>"Aderente"</formula>
    </cfRule>
    <cfRule type="cellIs" dxfId="251" priority="54270" operator="equal">
      <formula>"Intervalo"</formula>
    </cfRule>
    <cfRule type="cellIs" dxfId="250" priority="54271" operator="equal">
      <formula>"Produção"</formula>
    </cfRule>
    <cfRule type="cellIs" dxfId="249" priority="54272" operator="equal">
      <formula>"ERRO"</formula>
    </cfRule>
  </conditionalFormatting>
  <conditionalFormatting sqref="BR6:BS1028">
    <cfRule type="cellIs" dxfId="248" priority="54250" operator="equal">
      <formula>"*"</formula>
    </cfRule>
    <cfRule type="cellIs" dxfId="247" priority="54251" operator="greaterThanOrEqual">
      <formula>1</formula>
    </cfRule>
    <cfRule type="cellIs" dxfId="246" priority="54252" operator="lessThan">
      <formula>1</formula>
    </cfRule>
  </conditionalFormatting>
  <conditionalFormatting sqref="Y8:Z13">
    <cfRule type="cellIs" dxfId="245" priority="376" operator="equal">
      <formula>"OPORTUNIDADE"</formula>
    </cfRule>
  </conditionalFormatting>
  <conditionalFormatting sqref="Y8:Z13">
    <cfRule type="cellIs" dxfId="244" priority="374" operator="equal">
      <formula>"NÃO"</formula>
    </cfRule>
    <cfRule type="cellIs" dxfId="243" priority="375" operator="equal">
      <formula>"SIM"</formula>
    </cfRule>
  </conditionalFormatting>
  <conditionalFormatting sqref="Y17:Z18">
    <cfRule type="cellIs" dxfId="242" priority="373" operator="equal">
      <formula>"OPORTUNIDADE"</formula>
    </cfRule>
  </conditionalFormatting>
  <conditionalFormatting sqref="Y17:Z18">
    <cfRule type="cellIs" dxfId="241" priority="371" operator="equal">
      <formula>"NÃO"</formula>
    </cfRule>
    <cfRule type="cellIs" dxfId="240" priority="372" operator="equal">
      <formula>"SIM"</formula>
    </cfRule>
  </conditionalFormatting>
  <conditionalFormatting sqref="BJ8:BJ1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9" priority="359" operator="equal">
      <formula>"OPORTUNIDADE"</formula>
    </cfRule>
  </conditionalFormatting>
  <conditionalFormatting sqref="Y19:Z19">
    <cfRule type="cellIs" dxfId="238" priority="357" operator="equal">
      <formula>"NÃO"</formula>
    </cfRule>
    <cfRule type="cellIs" dxfId="237" priority="358" operator="equal">
      <formula>"SIM"</formula>
    </cfRule>
  </conditionalFormatting>
  <conditionalFormatting sqref="Z29">
    <cfRule type="cellIs" dxfId="236" priority="356" operator="equal">
      <formula>"OPORTUNIDADE"</formula>
    </cfRule>
  </conditionalFormatting>
  <conditionalFormatting sqref="Z29">
    <cfRule type="cellIs" dxfId="235" priority="354" operator="equal">
      <formula>"NÃO"</formula>
    </cfRule>
    <cfRule type="cellIs" dxfId="234" priority="355" operator="equal">
      <formula>"SIM"</formula>
    </cfRule>
  </conditionalFormatting>
  <conditionalFormatting sqref="BP1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3" priority="347" operator="equal">
      <formula>"OPORTUNIDADE"</formula>
    </cfRule>
  </conditionalFormatting>
  <conditionalFormatting sqref="Y16">
    <cfRule type="cellIs" dxfId="232" priority="345" operator="equal">
      <formula>"NÃO"</formula>
    </cfRule>
    <cfRule type="cellIs" dxfId="231" priority="346" operator="equal">
      <formula>"SIM"</formula>
    </cfRule>
  </conditionalFormatting>
  <conditionalFormatting sqref="BK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30" priority="330" operator="equal">
      <formula>"OPORTUNIDADE"</formula>
    </cfRule>
  </conditionalFormatting>
  <conditionalFormatting sqref="Z32:Z33">
    <cfRule type="cellIs" dxfId="229" priority="328" operator="equal">
      <formula>"NÃO"</formula>
    </cfRule>
    <cfRule type="cellIs" dxfId="228" priority="329" operator="equal">
      <formula>"SIM"</formula>
    </cfRule>
  </conditionalFormatting>
  <conditionalFormatting sqref="Y32:Y33">
    <cfRule type="cellIs" dxfId="227" priority="327" operator="equal">
      <formula>"OPORTUNIDADE"</formula>
    </cfRule>
  </conditionalFormatting>
  <conditionalFormatting sqref="Y32:Y33">
    <cfRule type="cellIs" dxfId="226" priority="325" operator="equal">
      <formula>"NÃO"</formula>
    </cfRule>
    <cfRule type="cellIs" dxfId="225" priority="326" operator="equal">
      <formula>"SIM"</formula>
    </cfRule>
  </conditionalFormatting>
  <conditionalFormatting sqref="BK2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4" priority="318" operator="equal">
      <formula>"OPORTUNIDADE"</formula>
    </cfRule>
  </conditionalFormatting>
  <conditionalFormatting sqref="Y40:Y46 Y34:Y38">
    <cfRule type="cellIs" dxfId="223" priority="316" operator="equal">
      <formula>"NÃO"</formula>
    </cfRule>
    <cfRule type="cellIs" dxfId="222" priority="317" operator="equal">
      <formula>"SIM"</formula>
    </cfRule>
  </conditionalFormatting>
  <conditionalFormatting sqref="BK1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21" priority="307" operator="equal">
      <formula>"OPORTUNIDADE"</formula>
    </cfRule>
  </conditionalFormatting>
  <conditionalFormatting sqref="Z36:Z37">
    <cfRule type="cellIs" dxfId="220" priority="305" operator="equal">
      <formula>"NÃO"</formula>
    </cfRule>
    <cfRule type="cellIs" dxfId="219" priority="306" operator="equal">
      <formula>"SIM"</formula>
    </cfRule>
  </conditionalFormatting>
  <conditionalFormatting sqref="Z38:Z39">
    <cfRule type="cellIs" dxfId="218" priority="304" operator="equal">
      <formula>"OPORTUNIDADE"</formula>
    </cfRule>
  </conditionalFormatting>
  <conditionalFormatting sqref="Z38:Z39">
    <cfRule type="cellIs" dxfId="217" priority="302" operator="equal">
      <formula>"NÃO"</formula>
    </cfRule>
    <cfRule type="cellIs" dxfId="216" priority="303" operator="equal">
      <formula>"SIM"</formula>
    </cfRule>
  </conditionalFormatting>
  <conditionalFormatting sqref="Z46">
    <cfRule type="cellIs" dxfId="215" priority="301" operator="equal">
      <formula>"OPORTUNIDADE"</formula>
    </cfRule>
  </conditionalFormatting>
  <conditionalFormatting sqref="Z46">
    <cfRule type="cellIs" dxfId="214" priority="299" operator="equal">
      <formula>"NÃO"</formula>
    </cfRule>
    <cfRule type="cellIs" dxfId="213" priority="300" operator="equal">
      <formula>"SIM"</formula>
    </cfRule>
  </conditionalFormatting>
  <conditionalFormatting sqref="BP1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12" priority="289" operator="equal">
      <formula>"OPORTUNIDADE"</formula>
    </cfRule>
  </conditionalFormatting>
  <conditionalFormatting sqref="Y29">
    <cfRule type="cellIs" dxfId="211" priority="287" operator="equal">
      <formula>"NÃO"</formula>
    </cfRule>
    <cfRule type="cellIs" dxfId="210" priority="288" operator="equal">
      <formula>"SIM"</formula>
    </cfRule>
  </conditionalFormatting>
  <conditionalFormatting sqref="Y39">
    <cfRule type="cellIs" dxfId="209" priority="286" operator="equal">
      <formula>"OPORTUNIDADE"</formula>
    </cfRule>
  </conditionalFormatting>
  <conditionalFormatting sqref="Y39">
    <cfRule type="cellIs" dxfId="208" priority="284" operator="equal">
      <formula>"NÃO"</formula>
    </cfRule>
    <cfRule type="cellIs" dxfId="207" priority="285" operator="equal">
      <formula>"SIM"</formula>
    </cfRule>
  </conditionalFormatting>
  <conditionalFormatting sqref="BK3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6" priority="276" operator="equal">
      <formula>"OPORTUNIDADE"</formula>
    </cfRule>
  </conditionalFormatting>
  <conditionalFormatting sqref="Z49:Z50">
    <cfRule type="cellIs" dxfId="205" priority="274" operator="equal">
      <formula>"NÃO"</formula>
    </cfRule>
    <cfRule type="cellIs" dxfId="204" priority="275" operator="equal">
      <formula>"SIM"</formula>
    </cfRule>
  </conditionalFormatting>
  <conditionalFormatting sqref="BK3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3" priority="247" operator="equal">
      <formula>"OPORTUNIDADE"</formula>
    </cfRule>
  </conditionalFormatting>
  <conditionalFormatting sqref="Z53">
    <cfRule type="cellIs" dxfId="202" priority="245" operator="equal">
      <formula>"NÃO"</formula>
    </cfRule>
    <cfRule type="cellIs" dxfId="201" priority="246" operator="equal">
      <formula>"SIM"</formula>
    </cfRule>
  </conditionalFormatting>
  <conditionalFormatting sqref="BK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200" priority="235" operator="equal">
      <formula>"OPORTUNIDADE"</formula>
    </cfRule>
  </conditionalFormatting>
  <conditionalFormatting sqref="Z54:Z55">
    <cfRule type="cellIs" dxfId="199" priority="233" operator="equal">
      <formula>"NÃO"</formula>
    </cfRule>
    <cfRule type="cellIs" dxfId="198" priority="234" operator="equal">
      <formula>"SIM"</formula>
    </cfRule>
  </conditionalFormatting>
  <conditionalFormatting sqref="Z56">
    <cfRule type="cellIs" dxfId="197" priority="229" operator="equal">
      <formula>"OPORTUNIDADE"</formula>
    </cfRule>
  </conditionalFormatting>
  <conditionalFormatting sqref="Z56">
    <cfRule type="cellIs" dxfId="196" priority="227" operator="equal">
      <formula>"NÃO"</formula>
    </cfRule>
    <cfRule type="cellIs" dxfId="195" priority="228" operator="equal">
      <formula>"SIM"</formula>
    </cfRule>
  </conditionalFormatting>
  <conditionalFormatting sqref="Z63:Z65">
    <cfRule type="cellIs" dxfId="194" priority="220" operator="equal">
      <formula>"OPORTUNIDADE"</formula>
    </cfRule>
  </conditionalFormatting>
  <conditionalFormatting sqref="Z63:Z65">
    <cfRule type="cellIs" dxfId="193" priority="218" operator="equal">
      <formula>"NÃO"</formula>
    </cfRule>
    <cfRule type="cellIs" dxfId="192" priority="219" operator="equal">
      <formula>"SIM"</formula>
    </cfRule>
  </conditionalFormatting>
  <conditionalFormatting sqref="BK4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91" priority="182" operator="equal">
      <formula>"OPORTUNIDADE"</formula>
    </cfRule>
  </conditionalFormatting>
  <conditionalFormatting sqref="Z70:Z71">
    <cfRule type="cellIs" dxfId="190" priority="180" operator="equal">
      <formula>"NÃO"</formula>
    </cfRule>
    <cfRule type="cellIs" dxfId="189" priority="181" operator="equal">
      <formula>"SIM"</formula>
    </cfRule>
  </conditionalFormatting>
  <conditionalFormatting sqref="Z72">
    <cfRule type="cellIs" dxfId="188" priority="173" operator="equal">
      <formula>"OPORTUNIDADE"</formula>
    </cfRule>
  </conditionalFormatting>
  <conditionalFormatting sqref="Z72">
    <cfRule type="cellIs" dxfId="187" priority="171" operator="equal">
      <formula>"NÃO"</formula>
    </cfRule>
    <cfRule type="cellIs" dxfId="186" priority="172" operator="equal">
      <formula>"SIM"</formula>
    </cfRule>
  </conditionalFormatting>
  <conditionalFormatting sqref="BK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5" priority="162" operator="equal">
      <formula>"OPORTUNIDADE"</formula>
    </cfRule>
  </conditionalFormatting>
  <conditionalFormatting sqref="Z76">
    <cfRule type="cellIs" dxfId="184" priority="160" operator="equal">
      <formula>"NÃO"</formula>
    </cfRule>
    <cfRule type="cellIs" dxfId="183" priority="161" operator="equal">
      <formula>"SIM"</formula>
    </cfRule>
  </conditionalFormatting>
  <conditionalFormatting sqref="BK6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82" priority="153" operator="equal">
      <formula>"OPORTUNIDADE"</formula>
    </cfRule>
  </conditionalFormatting>
  <conditionalFormatting sqref="Z99:Z100">
    <cfRule type="cellIs" dxfId="181" priority="151" operator="equal">
      <formula>"NÃO"</formula>
    </cfRule>
    <cfRule type="cellIs" dxfId="180" priority="152" operator="equal">
      <formula>"SIM"</formula>
    </cfRule>
  </conditionalFormatting>
  <conditionalFormatting sqref="BK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9" priority="135" operator="equal">
      <formula>"OPORTUNIDADE"</formula>
    </cfRule>
  </conditionalFormatting>
  <conditionalFormatting sqref="Z87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BK6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6" priority="130" operator="equal">
      <formula>"OPORTUNIDADE"</formula>
    </cfRule>
  </conditionalFormatting>
  <conditionalFormatting sqref="Z90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BK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3" priority="102" operator="equal">
      <formula>"OPORTUNIDADE"</formula>
    </cfRule>
  </conditionalFormatting>
  <conditionalFormatting sqref="Z110">
    <cfRule type="cellIs" dxfId="172" priority="100" operator="equal">
      <formula>"NÃO"</formula>
    </cfRule>
    <cfRule type="cellIs" dxfId="171" priority="101" operator="equal">
      <formula>"SIM"</formula>
    </cfRule>
  </conditionalFormatting>
  <conditionalFormatting sqref="Z121">
    <cfRule type="cellIs" dxfId="170" priority="99" operator="equal">
      <formula>"OPORTUNIDADE"</formula>
    </cfRule>
  </conditionalFormatting>
  <conditionalFormatting sqref="Z121">
    <cfRule type="cellIs" dxfId="169" priority="97" operator="equal">
      <formula>"NÃO"</formula>
    </cfRule>
    <cfRule type="cellIs" dxfId="168" priority="98" operator="equal">
      <formula>"SIM"</formula>
    </cfRule>
  </conditionalFormatting>
  <conditionalFormatting sqref="BK10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7" priority="86" operator="equal">
      <formula>"OPORTUNIDADE"</formula>
    </cfRule>
  </conditionalFormatting>
  <conditionalFormatting sqref="Z132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BK12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4" priority="74" operator="equal">
      <formula>"OPORTUNIDADE"</formula>
    </cfRule>
  </conditionalFormatting>
  <conditionalFormatting sqref="Z151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BK13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61" priority="54" operator="equal">
      <formula>"OPORTUNIDADE"</formula>
    </cfRule>
  </conditionalFormatting>
  <conditionalFormatting sqref="Z176">
    <cfRule type="cellIs" dxfId="160" priority="52" operator="equal">
      <formula>"NÃO"</formula>
    </cfRule>
    <cfRule type="cellIs" dxfId="159" priority="53" operator="equal">
      <formula>"SIM"</formula>
    </cfRule>
  </conditionalFormatting>
  <conditionalFormatting sqref="BJ1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8" priority="32" operator="equal">
      <formula>"OPORTUNIDADE"</formula>
    </cfRule>
  </conditionalFormatting>
  <conditionalFormatting sqref="Z191">
    <cfRule type="cellIs" dxfId="157" priority="30" operator="equal">
      <formula>"NÃO"</formula>
    </cfRule>
    <cfRule type="cellIs" dxfId="156" priority="31" operator="equal">
      <formula>"SIM"</formula>
    </cfRule>
  </conditionalFormatting>
  <conditionalFormatting sqref="BK18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0:BP1027 BP192:BP193">
    <cfRule type="iconSet" priority="6187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8 BK197:BK198 BK201:BK1027 BK192:BK193">
    <cfRule type="iconSet" priority="61895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30">
      <iconSet showValue="0">
        <cfvo type="percent" val="0"/>
        <cfvo type="num" val="1"/>
        <cfvo type="num" val="1" gte="0"/>
      </iconSet>
    </cfRule>
    <cfRule type="iconSet" priority="61931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3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3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55" priority="3" operator="equal">
      <formula>"OPORTUNIDADE"</formula>
    </cfRule>
  </conditionalFormatting>
  <conditionalFormatting sqref="Z206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 E206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205 D207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AI6:AI1028 F97:F1027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1273</v>
      </c>
      <c r="C2" s="124" t="s">
        <v>755</v>
      </c>
      <c r="D2" s="79" t="s">
        <v>757</v>
      </c>
      <c r="E2" s="79" t="s">
        <v>1274</v>
      </c>
      <c r="F2" s="102" t="s">
        <v>1275</v>
      </c>
      <c r="G2" s="79" t="s">
        <v>1276</v>
      </c>
      <c r="H2" s="79" t="s">
        <v>1277</v>
      </c>
      <c r="I2" s="79" t="s">
        <v>1278</v>
      </c>
      <c r="J2" s="79" t="s">
        <v>1279</v>
      </c>
      <c r="K2" s="81" t="s">
        <v>1280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>
        <f>IF(SP_NORTE!B204="","*",SP_NORTE!B204)</f>
        <v>46094</v>
      </c>
      <c r="D194" s="97" t="str">
        <f>IF(SP_NORTE!D204="","*",SP_NORTE!D204)</f>
        <v>JULIO (TF-648)</v>
      </c>
      <c r="E194" s="97" t="str">
        <f>IF(SP_NORTE!H204="","*",SP_NORTE!H204)</f>
        <v>-</v>
      </c>
      <c r="F194" s="103" t="str">
        <f>IF(SP_NORTE!M204="","*",SP_NORTE!M204)</f>
        <v>ZGI-ZFN</v>
      </c>
      <c r="G194" s="98" t="str">
        <f>IF(SP_NORTE!I204="","*",SP_NORTE!I204)</f>
        <v>-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>
        <f>IF(SP_NORTE!B205="","*",SP_NORTE!B205)</f>
        <v>46094</v>
      </c>
      <c r="D195" s="97" t="str">
        <f>IF(SP_NORTE!D205="","*",SP_NORTE!D205)</f>
        <v>V97</v>
      </c>
      <c r="E195" s="97" t="str">
        <f>IF(SP_NORTE!H205="","*",SP_NORTE!H205)</f>
        <v>ZZM2</v>
      </c>
      <c r="F195" s="103" t="str">
        <f>IF(SP_NORTE!M205="","*",SP_NORTE!M205)</f>
        <v>ZZM-ZUV</v>
      </c>
      <c r="G195" s="98" t="str">
        <f>IF(SP_NORTE!I205="","*",SP_NORTE!I205)</f>
        <v>ZVU</v>
      </c>
      <c r="H195" s="98" t="str">
        <f>IF(SP_NORTE!AB205="","*",SP_NORTE!AB205)</f>
        <v>FIXO</v>
      </c>
      <c r="I195" s="98" t="str">
        <f>IF(SP_NORTE!AC205="","*",SP_NORTE!AC205)</f>
        <v>*</v>
      </c>
      <c r="J195" s="99">
        <f>IF(SP_NORTE!AA205="","*",SP_NORTE!AA205)</f>
        <v>1</v>
      </c>
      <c r="K195" s="100">
        <f>IF(SP_NORTE!AD205="","*",SP_NORTE!AD205)</f>
        <v>0.29166666666666669</v>
      </c>
    </row>
    <row r="196" spans="2:11" hidden="1">
      <c r="B196" s="97" t="str">
        <f>IF(SP_NORTE!Y206="","*",SP_NORTE!Y206)</f>
        <v>*</v>
      </c>
      <c r="C196" s="98">
        <f>IF(SP_NORTE!B206="","*",SP_NORTE!B206)</f>
        <v>46094</v>
      </c>
      <c r="D196" s="97" t="str">
        <f>IF(SP_NORTE!D206="","*",SP_NORTE!D206)</f>
        <v>V19</v>
      </c>
      <c r="E196" s="97" t="str">
        <f>IF(SP_NORTE!H206="","*",SP_NORTE!H206)</f>
        <v>ZDP2</v>
      </c>
      <c r="F196" s="103" t="str">
        <f>IF(SP_NORTE!M206="","*",SP_NORTE!M206)</f>
        <v>ZKY-ZZM</v>
      </c>
      <c r="G196" s="98" t="str">
        <f>IF(SP_NORTE!I206="","*",SP_NORTE!I206)</f>
        <v>ZDP</v>
      </c>
      <c r="H196" s="98" t="str">
        <f>IF(SP_NORTE!AB206="","*",SP_NORTE!AB206)</f>
        <v>FIXO</v>
      </c>
      <c r="I196" s="98" t="str">
        <f>IF(SP_NORTE!AC206="","*",SP_NORTE!AC206)</f>
        <v>*</v>
      </c>
      <c r="J196" s="99">
        <f>IF(SP_NORTE!AA206="","*",SP_NORTE!AA206)</f>
        <v>1</v>
      </c>
      <c r="K196" s="100">
        <f>IF(SP_NORTE!AD206="","*",SP_NORTE!AD206)</f>
        <v>0.29166666666666669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>
        <f>IF(SP_NORTE!B208="","*",SP_NORTE!B208)</f>
        <v>46094</v>
      </c>
      <c r="D198" s="97" t="str">
        <f>IF(SP_NORTE!D208="","*",SP_NORTE!D208)</f>
        <v>WAGNER (TP-58)</v>
      </c>
      <c r="E198" s="97" t="str">
        <f>IF(SP_NORTE!H208="","*",SP_NORTE!H208)</f>
        <v>-</v>
      </c>
      <c r="F198" s="103" t="str">
        <f>IF(SP_NORTE!M208="","*",SP_NORTE!M208)</f>
        <v>ZDG-PAT</v>
      </c>
      <c r="G198" s="98" t="str">
        <f>IF(SP_NORTE!I208="","*",SP_NORTE!I208)</f>
        <v>-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>
        <f>IF(SP_NORTE!B209="","*",SP_NORTE!B209)</f>
        <v>46094</v>
      </c>
      <c r="D199" s="97" t="str">
        <f>IF(SP_NORTE!D209="","*",SP_NORTE!D209)</f>
        <v>IGOR (TF-660)</v>
      </c>
      <c r="E199" s="97" t="str">
        <f>IF(SP_NORTE!H209="","*",SP_NORTE!H209)</f>
        <v>-</v>
      </c>
      <c r="F199" s="103" t="str">
        <f>IF(SP_NORTE!M209="","*",SP_NORTE!M209)</f>
        <v>ZDG-PAT</v>
      </c>
      <c r="G199" s="98" t="str">
        <f>IF(SP_NORTE!I209="","*",SP_NORTE!I209)</f>
        <v>-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>
        <f>IF(SP_NORTE!B210="","*",SP_NORTE!B210)</f>
        <v>46094</v>
      </c>
      <c r="D200" s="97" t="str">
        <f>IF(SP_NORTE!D210="","*",SP_NORTE!D210)</f>
        <v>E42</v>
      </c>
      <c r="E200" s="97" t="str">
        <f>IF(SP_NORTE!H210="","*",SP_NORTE!H210)</f>
        <v>ZFH2</v>
      </c>
      <c r="F200" s="103" t="str">
        <f>IF(SP_NORTE!M210="","*",SP_NORTE!M210)</f>
        <v>ZFR-ZSK</v>
      </c>
      <c r="G200" s="98" t="str">
        <f>IF(SP_NORTE!I210="","*",SP_NORTE!I210)</f>
        <v>ZFH</v>
      </c>
      <c r="H200" s="98" t="str">
        <f>IF(SP_NORTE!AB210="","*",SP_NORTE!AB210)</f>
        <v>FIXO + ESCALA</v>
      </c>
      <c r="I200" s="98" t="str">
        <f>IF(SP_NORTE!AC210="","*",SP_NORTE!AC210)</f>
        <v>AGD ACIONAMENTO PCM</v>
      </c>
      <c r="J200" s="99" t="str">
        <f>IF(SP_NORTE!AA210="","*",SP_NORTE!AA210)</f>
        <v xml:space="preserve">1 Maq. Ramal + Juninho </v>
      </c>
      <c r="K200" s="100">
        <f>IF(SP_NORTE!AD210="","*",SP_NORTE!AD210)</f>
        <v>0.375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1281</v>
      </c>
      <c r="V1" s="283"/>
      <c r="W1" s="283"/>
    </row>
    <row r="2" spans="1:23" ht="15" customHeight="1">
      <c r="A2" s="90" t="s">
        <v>1282</v>
      </c>
      <c r="B2" s="90" t="s">
        <v>1283</v>
      </c>
      <c r="C2" s="90" t="s">
        <v>380</v>
      </c>
      <c r="D2" s="91" t="s">
        <v>770</v>
      </c>
      <c r="E2" s="91" t="s">
        <v>4</v>
      </c>
      <c r="F2" s="91" t="s">
        <v>1284</v>
      </c>
      <c r="G2" s="91" t="s">
        <v>1285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1286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ZPNZXB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Oportunidade</v>
      </c>
      <c r="C201" s="150" t="str">
        <f>IF(SP_NORTE!Z204="","*",SP_NORTE!Z204)</f>
        <v>*</v>
      </c>
      <c r="D201" s="142" t="str">
        <f>IF(SP_NORTE!S204="","*",SP_NORTE!S204)</f>
        <v>SP NORTE</v>
      </c>
      <c r="E201" s="142" t="str">
        <f>IF(SP_NORTE!T204="","*",SP_NORTE!T204)</f>
        <v>TMI-ZEB</v>
      </c>
      <c r="F201" s="149">
        <f>IF(SP_NORTE!B204="","*",SP_NORTE!B204)</f>
        <v>46094</v>
      </c>
      <c r="G201" s="149" t="str">
        <f>IF(SP_NORTE!D204="","*",SP_NORTE!D204)</f>
        <v>JULIO (TF-648)</v>
      </c>
      <c r="H201" s="149" t="str">
        <f>IF(SP_NORTE!F204="","*",SP_NORTE!F204)</f>
        <v>PDM - SOLDA</v>
      </c>
      <c r="I201" s="149" t="str">
        <f>IF(SP_NORTE!H204="","*",SP_NORTE!H204)</f>
        <v>-</v>
      </c>
      <c r="J201" s="149" t="str">
        <f>IF(SP_NORTE!I204="","*",SP_NORTE!I204)</f>
        <v>-</v>
      </c>
      <c r="K201" s="142" t="str">
        <f>IF(SP_NORTE!M204="","*",SP_NORTE!M204)</f>
        <v>ZGI-ZFN</v>
      </c>
      <c r="L201" s="142" t="str">
        <f>IF(SP_NORTE!N204="","*",SP_NORTE!N204)</f>
        <v>332ZFN</v>
      </c>
      <c r="M201" s="143">
        <f>IF(SP_NORTE!J204="","*",SP_NORTE!J204)</f>
        <v>73</v>
      </c>
      <c r="N201" s="148">
        <f>IF(SP_NORTE!K204="","*",SP_NORTE!K204)</f>
        <v>335.2</v>
      </c>
      <c r="O201" s="148" t="str">
        <f>IF(SP_NORTE!L204="","*",SP_NORTE!L204)</f>
        <v>-</v>
      </c>
      <c r="P201" s="147">
        <f>IF(SP_NORTE!O204="","*",SP_NORTE!O204)</f>
        <v>0.375</v>
      </c>
      <c r="Q201" s="147">
        <f>IF(SP_NORTE!P204="","*",SP_NORTE!P204)</f>
        <v>6.25E-2</v>
      </c>
      <c r="R201" s="149" t="str">
        <f>IF(SP_NORTE!Q204="","*",CONCATENATE(SP_NORTE!Q204," ",SP_NORTE!R204))</f>
        <v>1 Nº DE SOLDA</v>
      </c>
      <c r="S201" s="149" t="str">
        <f>IF(SP_NORTE!V204="","*",SP_NORTE!V204)</f>
        <v>ronaldo</v>
      </c>
      <c r="T201" s="149" t="str">
        <f>IF(SP_NORTE!W204="","*",SP_NORTE!W204)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Oportunidade</v>
      </c>
      <c r="C202" s="150" t="str">
        <f>IF(SP_NORTE!Z205="","*",SP_NORTE!Z205)</f>
        <v>*</v>
      </c>
      <c r="D202" s="142" t="str">
        <f>IF(SP_NORTE!S205="","*",SP_NORTE!S205)</f>
        <v>SP NORTE</v>
      </c>
      <c r="E202" s="142" t="str">
        <f>IF(SP_NORTE!T205="","*",SP_NORTE!T205)</f>
        <v>TMI-ZEB</v>
      </c>
      <c r="F202" s="149">
        <f>IF(SP_NORTE!B205="","*",SP_NORTE!B205)</f>
        <v>46094</v>
      </c>
      <c r="G202" s="149" t="str">
        <f>IF(SP_NORTE!D205="","*",SP_NORTE!D205)</f>
        <v>V97</v>
      </c>
      <c r="H202" s="149" t="str">
        <f>IF(SP_NORTE!F205="","*",SP_NORTE!F205)</f>
        <v>DETECÇÃO - ULTRASSOM - SPERRY</v>
      </c>
      <c r="I202" s="149" t="str">
        <f>IF(SP_NORTE!H205="","*",SP_NORTE!H205)</f>
        <v>ZZM2</v>
      </c>
      <c r="J202" s="149" t="str">
        <f>IF(SP_NORTE!I205="","*",SP_NORTE!I205)</f>
        <v>ZVU</v>
      </c>
      <c r="K202" s="142" t="str">
        <f>IF(SP_NORTE!M205="","*",SP_NORTE!M205)</f>
        <v>ZZM-ZUV</v>
      </c>
      <c r="L202" s="142" t="str">
        <f>IF(SP_NORTE!N205="","*",SP_NORTE!N205)</f>
        <v>ZZMZUV</v>
      </c>
      <c r="M202" s="143">
        <f>IF(SP_NORTE!J205="","*",SP_NORTE!J205)</f>
        <v>73</v>
      </c>
      <c r="N202" s="148">
        <f>IF(SP_NORTE!K205="","*",SP_NORTE!K205)</f>
        <v>290</v>
      </c>
      <c r="O202" s="148">
        <f>IF(SP_NORTE!L205="","*",SP_NORTE!L205)</f>
        <v>233</v>
      </c>
      <c r="P202" s="147">
        <f>IF(SP_NORTE!O205="","*",SP_NORTE!O205)</f>
        <v>0.35416666666666669</v>
      </c>
      <c r="Q202" s="147">
        <f>IF(SP_NORTE!P205="","*",SP_NORTE!P205)</f>
        <v>4.1666666666666664E-2</v>
      </c>
      <c r="R202" s="149" t="str">
        <f>IF(SP_NORTE!Q205="","*",CONCATENATE(SP_NORTE!Q205," ",SP_NORTE!R205))</f>
        <v>50 KM</v>
      </c>
      <c r="S202" s="149" t="str">
        <f>IF(SP_NORTE!V205="","*",SP_NORTE!V205)</f>
        <v>Savio</v>
      </c>
      <c r="T202" s="149" t="str">
        <f>IF(SP_NORTE!W205="","*",SP_NORTE!W205)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Oportunidade</v>
      </c>
      <c r="C203" s="150" t="str">
        <f>IF(SP_NORTE!Z206="","*",SP_NORTE!Z206)</f>
        <v>*</v>
      </c>
      <c r="D203" s="142" t="str">
        <f>IF(SP_NORTE!S206="","*",SP_NORTE!S206)</f>
        <v>SP NORTE</v>
      </c>
      <c r="E203" s="142" t="str">
        <f>IF(SP_NORTE!T206="","*",SP_NORTE!T206)</f>
        <v>TMI-ZEB</v>
      </c>
      <c r="F203" s="149">
        <f>IF(SP_NORTE!B206="","*",SP_NORTE!B206)</f>
        <v>46094</v>
      </c>
      <c r="G203" s="149" t="str">
        <f>IF(SP_NORTE!D206="","*",SP_NORTE!D206)</f>
        <v>V19</v>
      </c>
      <c r="H203" s="149" t="str">
        <f>IF(SP_NORTE!F206="","*",SP_NORTE!F206)</f>
        <v>VARRIÇÃO</v>
      </c>
      <c r="I203" s="149" t="str">
        <f>IF(SP_NORTE!H206="","*",SP_NORTE!H206)</f>
        <v>ZDP2</v>
      </c>
      <c r="J203" s="149" t="str">
        <f>IF(SP_NORTE!I206="","*",SP_NORTE!I206)</f>
        <v>ZDP</v>
      </c>
      <c r="K203" s="142" t="str">
        <f>IF(SP_NORTE!M206="","*",SP_NORTE!M206)</f>
        <v>ZKY-ZZM</v>
      </c>
      <c r="L203" s="142">
        <f>IF(SP_NORTE!N206="","*",SP_NORTE!N206)</f>
        <v>282286</v>
      </c>
      <c r="M203" s="143">
        <f>IF(SP_NORTE!J206="","*",SP_NORTE!J206)</f>
        <v>73</v>
      </c>
      <c r="N203" s="148">
        <f>IF(SP_NORTE!K206="","*",SP_NORTE!K206)</f>
        <v>282</v>
      </c>
      <c r="O203" s="148">
        <f>IF(SP_NORTE!L206="","*",SP_NORTE!L206)</f>
        <v>288.60000000000002</v>
      </c>
      <c r="P203" s="147">
        <f>IF(SP_NORTE!O206="","*",SP_NORTE!O206)</f>
        <v>0.35416666666666669</v>
      </c>
      <c r="Q203" s="147">
        <f>IF(SP_NORTE!P206="","*",SP_NORTE!P206)</f>
        <v>6.25E-2</v>
      </c>
      <c r="R203" s="149" t="str">
        <f>IF(SP_NORTE!Q206="","*",CONCATENATE(SP_NORTE!Q206," ",SP_NORTE!R206))</f>
        <v>800 M</v>
      </c>
      <c r="S203" s="149" t="str">
        <f>IF(SP_NORTE!V206="","*",SP_NORTE!V206)</f>
        <v>Antonioni</v>
      </c>
      <c r="T203" s="149" t="str">
        <f>IF(SP_NORTE!W206="","*",SP_NORTE!W206)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Contrato</v>
      </c>
      <c r="C205" s="150" t="str">
        <f>IF(SP_NORTE!Z208="","*",SP_NORTE!Z208)</f>
        <v>*</v>
      </c>
      <c r="D205" s="142" t="str">
        <f>IF(SP_NORTE!S208="","*",SP_NORTE!S208)</f>
        <v>SP NORTE</v>
      </c>
      <c r="E205" s="142" t="str">
        <f>IF(SP_NORTE!T208="","*",SP_NORTE!T208)</f>
        <v>ZCZ-ZTI</v>
      </c>
      <c r="F205" s="149">
        <f>IF(SP_NORTE!B208="","*",SP_NORTE!B208)</f>
        <v>46094</v>
      </c>
      <c r="G205" s="149" t="str">
        <f>IF(SP_NORTE!D208="","*",SP_NORTE!D208)</f>
        <v>WAGNER (TP-58)</v>
      </c>
      <c r="H205" s="149" t="str">
        <f>IF(SP_NORTE!F208="","*",SP_NORTE!F208)</f>
        <v>MODERNIZAÇÃO - SOLDA</v>
      </c>
      <c r="I205" s="149" t="str">
        <f>IF(SP_NORTE!H208="","*",SP_NORTE!H208)</f>
        <v>-</v>
      </c>
      <c r="J205" s="149" t="str">
        <f>IF(SP_NORTE!I208="","*",SP_NORTE!I208)</f>
        <v>-</v>
      </c>
      <c r="K205" s="142" t="str">
        <f>IF(SP_NORTE!M208="","*",SP_NORTE!M208)</f>
        <v>ZDG-PAT</v>
      </c>
      <c r="L205" s="142" t="str">
        <f>IF(SP_NORTE!N208="","*",SP_NORTE!N208)</f>
        <v>ZDGPAT2</v>
      </c>
      <c r="M205" s="143">
        <f>IF(SP_NORTE!J208="","*",SP_NORTE!J208)</f>
        <v>73</v>
      </c>
      <c r="N205" s="148">
        <f>IF(SP_NORTE!K208="","*",SP_NORTE!K208)</f>
        <v>54.8</v>
      </c>
      <c r="O205" s="148">
        <f>IF(SP_NORTE!L208="","*",SP_NORTE!L208)</f>
        <v>54.814999999999998</v>
      </c>
      <c r="P205" s="147">
        <f>IF(SP_NORTE!O208="","*",SP_NORTE!O208)</f>
        <v>0.33333333333333331</v>
      </c>
      <c r="Q205" s="147">
        <f>IF(SP_NORTE!P208="","*",SP_NORTE!P208)</f>
        <v>0.16666666666666666</v>
      </c>
      <c r="R205" s="149" t="str">
        <f>IF(SP_NORTE!Q208="","*",CONCATENATE(SP_NORTE!Q208," ",SP_NORTE!R208))</f>
        <v>3 Nº DE SOLDA</v>
      </c>
      <c r="S205" s="149" t="str">
        <f>IF(SP_NORTE!V208="","*",SP_NORTE!V208)</f>
        <v>Luiz</v>
      </c>
      <c r="T205" s="149" t="str">
        <f>IF(SP_NORTE!W208="","*",SP_NORTE!W208)</f>
        <v>Execução de solda ( 2 soldas em ZDG2 + 1 solda em ZDG1 AMV NORTE)</v>
      </c>
      <c r="U205" s="140" t="str">
        <f ca="1">_xlfn.XLOOKUP(G205&amp;$U$2,BS_CONTROLE[CHAVE],BS_CONTROLE[Quantidade_11],"-")</f>
        <v>-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0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SP NORTE</v>
      </c>
      <c r="E206" s="142" t="str">
        <f>IF(SP_NORTE!T209="","*",SP_NORTE!T209)</f>
        <v>ZCZ-ZTI</v>
      </c>
      <c r="F206" s="149">
        <f>IF(SP_NORTE!B209="","*",SP_NORTE!B209)</f>
        <v>46094</v>
      </c>
      <c r="G206" s="149" t="str">
        <f>IF(SP_NORTE!D209="","*",SP_NORTE!D209)</f>
        <v>IGOR (TF-660)</v>
      </c>
      <c r="H206" s="149" t="str">
        <f>IF(SP_NORTE!F209="","*",SP_NORTE!F209)</f>
        <v>MODERNIZAÇÃO - SOLDA</v>
      </c>
      <c r="I206" s="149" t="str">
        <f>IF(SP_NORTE!H209="","*",SP_NORTE!H209)</f>
        <v>-</v>
      </c>
      <c r="J206" s="149" t="str">
        <f>IF(SP_NORTE!I209="","*",SP_NORTE!I209)</f>
        <v>-</v>
      </c>
      <c r="K206" s="142" t="str">
        <f>IF(SP_NORTE!M209="","*",SP_NORTE!M209)</f>
        <v>ZDG-PAT</v>
      </c>
      <c r="L206" s="142" t="str">
        <f>IF(SP_NORTE!N209="","*",SP_NORTE!N209)</f>
        <v>ZDGPAT2</v>
      </c>
      <c r="M206" s="143">
        <f>IF(SP_NORTE!J209="","*",SP_NORTE!J209)</f>
        <v>73</v>
      </c>
      <c r="N206" s="148">
        <f>IF(SP_NORTE!K209="","*",SP_NORTE!K209)</f>
        <v>54.814999999999998</v>
      </c>
      <c r="O206" s="148" t="str">
        <f>IF(SP_NORTE!L209="","*",SP_NORTE!L209)</f>
        <v>-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Oportunidade</v>
      </c>
      <c r="C207" s="150" t="str">
        <f>IF(SP_NORTE!Z210="","*",SP_NORTE!Z210)</f>
        <v>*</v>
      </c>
      <c r="D207" s="142" t="str">
        <f>IF(SP_NORTE!S210="","*",SP_NORTE!S210)</f>
        <v>SP NORTE</v>
      </c>
      <c r="E207" s="142" t="str">
        <f>IF(SP_NORTE!T210="","*",SP_NORTE!T210)</f>
        <v>ZRX-ZTI</v>
      </c>
      <c r="F207" s="149">
        <f>IF(SP_NORTE!B210="","*",SP_NORTE!B210)</f>
        <v>46094</v>
      </c>
      <c r="G207" s="149" t="str">
        <f>IF(SP_NORTE!D210="","*",SP_NORTE!D210)</f>
        <v>E42</v>
      </c>
      <c r="H207" s="149" t="str">
        <f>IF(SP_NORTE!F210="","*",SP_NORTE!F210)</f>
        <v>TRILHEIRO - DESCARGA</v>
      </c>
      <c r="I207" s="149" t="str">
        <f>IF(SP_NORTE!H210="","*",SP_NORTE!H210)</f>
        <v>ZFH2</v>
      </c>
      <c r="J207" s="149" t="str">
        <f>IF(SP_NORTE!I210="","*",SP_NORTE!I210)</f>
        <v>ZFH</v>
      </c>
      <c r="K207" s="142" t="str">
        <f>IF(SP_NORTE!M210="","*",SP_NORTE!M210)</f>
        <v>ZFR-ZSK</v>
      </c>
      <c r="L207" s="142" t="str">
        <f>IF(SP_NORTE!N210="","*",SP_NORTE!N210)</f>
        <v>ZFR1962</v>
      </c>
      <c r="M207" s="143">
        <f>IF(SP_NORTE!J210="","*",SP_NORTE!J210)</f>
        <v>71</v>
      </c>
      <c r="N207" s="148">
        <f>IF(SP_NORTE!K210="","*",SP_NORTE!K210)</f>
        <v>195.1</v>
      </c>
      <c r="O207" s="148">
        <f>IF(SP_NORTE!L210="","*",SP_NORTE!L210)</f>
        <v>195.7</v>
      </c>
      <c r="P207" s="147">
        <f>IF(SP_NORTE!O210="","*",SP_NORTE!O210)</f>
        <v>0.41666666666666669</v>
      </c>
      <c r="Q207" s="147">
        <f>IF(SP_NORTE!P210="","*",SP_NORTE!P210)</f>
        <v>8.3333333333333329E-2</v>
      </c>
      <c r="R207" s="149" t="str">
        <f>IF(SP_NORTE!Q210="","*",CONCATENATE(SP_NORTE!Q210," ",SP_NORTE!R210))</f>
        <v>1248 M</v>
      </c>
      <c r="S207" s="149" t="str">
        <f>IF(SP_NORTE!V210="","*",SP_NORTE!V210)</f>
        <v>Marcone</v>
      </c>
      <c r="T207" s="149" t="str">
        <f>IF(SP_NORTE!W210="","*",SP_NORTE!W210)</f>
        <v xml:space="preserve">Descarga de trilho em ZFR1962 4 barras Perfil 60 , 2hrs de trabalho// 1 Maquinista do ramal + 1 escala, segue até Itirapina maquinsta do ramal é trocado pelo outro maquinista da escala  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1287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1288</v>
      </c>
      <c r="D5" s="285"/>
      <c r="E5" s="285"/>
      <c r="F5" s="285"/>
      <c r="G5" s="285"/>
      <c r="H5" s="285"/>
      <c r="I5" s="285"/>
      <c r="J5" s="286"/>
      <c r="K5" s="287" t="s">
        <v>1289</v>
      </c>
      <c r="L5" s="288"/>
      <c r="M5" s="288"/>
      <c r="N5" s="288"/>
      <c r="O5" s="289" t="s">
        <v>1290</v>
      </c>
      <c r="P5" s="290"/>
    </row>
    <row r="6" spans="1:16" s="77" customFormat="1" ht="15" customHeight="1">
      <c r="A6" s="69" t="s">
        <v>1284</v>
      </c>
      <c r="B6" s="78" t="s">
        <v>1283</v>
      </c>
      <c r="C6" s="79" t="s">
        <v>770</v>
      </c>
      <c r="D6" s="80" t="s">
        <v>771</v>
      </c>
      <c r="E6" s="79" t="s">
        <v>1291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1292</v>
      </c>
      <c r="M6" s="83" t="s">
        <v>402</v>
      </c>
      <c r="N6" s="84" t="s">
        <v>765</v>
      </c>
      <c r="O6" s="160" t="s">
        <v>808</v>
      </c>
      <c r="P6" s="136" t="s">
        <v>1293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>
        <f>IF(SP_NORTE!BH190="","*",SP_NORTE!BH190)</f>
        <v>0</v>
      </c>
      <c r="P168" s="151" t="str">
        <f>IF($A$2=1,IF(SP_NORTE!BJ190="","*",SP_NORTE!BJ190),IF(SP_NORTE!BK190="","*",SP_NORTE!BK190))</f>
        <v xml:space="preserve">MC1 09:35, sem faixa fluxo de trens 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ZPNZXB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 xml:space="preserve">Motor avariado, mecanica atuando 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IF(SP_NORTE!B204="","*",SP_NORTE!B204)</f>
        <v>46094</v>
      </c>
      <c r="B178" s="86" t="str">
        <f>IF(SP_NORTE!X204="","*",SP_NORTE!X204)</f>
        <v>Oportunidade</v>
      </c>
      <c r="C178" s="86" t="str">
        <f>IF(SP_NORTE!S204="","*",SP_NORTE!S204)</f>
        <v>SP NORTE</v>
      </c>
      <c r="D178" s="86" t="str">
        <f>IF(SP_NORTE!T204="","*",SP_NORTE!T204)</f>
        <v>TMI-ZEB</v>
      </c>
      <c r="E178" s="86" t="str">
        <f>IF(SP_NORTE!D204="","*",SP_NORTE!D204)</f>
        <v>JULIO (TF-648)</v>
      </c>
      <c r="F178" s="86" t="str">
        <f>IF(SP_NORTE!H204="","*",SP_NORTE!H204)</f>
        <v>-</v>
      </c>
      <c r="G178" s="86" t="str">
        <f>IF(SP_NORTE!M204="","*",SP_NORTE!M204)</f>
        <v>ZGI-ZFN</v>
      </c>
      <c r="H178" s="119">
        <f>IF(SP_NORTE!K204="","*",SP_NORTE!K204)</f>
        <v>335.2</v>
      </c>
      <c r="I178" s="116">
        <f>IF(SP_NORTE!O204="","*",SP_NORTE!O204)</f>
        <v>0.375</v>
      </c>
      <c r="J178" s="116">
        <f>IF(SP_NORTE!P204="","*",SP_NORTE!P204)</f>
        <v>6.25E-2</v>
      </c>
      <c r="K178" s="86" t="str">
        <f>IF(SP_NORTE!AK204="","*",SP_NORTE!AK204)</f>
        <v>-</v>
      </c>
      <c r="L178" s="86" t="str">
        <f>IF(SP_NORTE!AM204="","*",SP_NORTE!AM204)</f>
        <v>ZGI-ZFN</v>
      </c>
      <c r="M178" s="86">
        <f>IF(SP_NORTE!AP204="","*",SP_NORTE!AP204)</f>
        <v>335.2</v>
      </c>
      <c r="N178" s="86" t="str">
        <f>IF(SP_NORTE!AM204="","*",SP_NORTE!AM204)</f>
        <v>ZGI-ZFN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>
        <f>IF(SP_NORTE!B205="","*",SP_NORTE!B205)</f>
        <v>46094</v>
      </c>
      <c r="B179" s="86" t="str">
        <f>IF(SP_NORTE!X205="","*",SP_NORTE!X205)</f>
        <v>Oportunidade</v>
      </c>
      <c r="C179" s="86" t="str">
        <f>IF(SP_NORTE!S205="","*",SP_NORTE!S205)</f>
        <v>SP NORTE</v>
      </c>
      <c r="D179" s="86" t="str">
        <f>IF(SP_NORTE!T205="","*",SP_NORTE!T205)</f>
        <v>TMI-ZEB</v>
      </c>
      <c r="E179" s="86" t="str">
        <f>IF(SP_NORTE!D205="","*",SP_NORTE!D205)</f>
        <v>V97</v>
      </c>
      <c r="F179" s="86" t="str">
        <f>IF(SP_NORTE!H205="","*",SP_NORTE!H205)</f>
        <v>ZZM2</v>
      </c>
      <c r="G179" s="86" t="str">
        <f>IF(SP_NORTE!M205="","*",SP_NORTE!M205)</f>
        <v>ZZM-ZUV</v>
      </c>
      <c r="H179" s="119">
        <f>IF(SP_NORTE!K205="","*",SP_NORTE!K205)</f>
        <v>290</v>
      </c>
      <c r="I179" s="116">
        <f>IF(SP_NORTE!O205="","*",SP_NORTE!O205)</f>
        <v>0.35416666666666669</v>
      </c>
      <c r="J179" s="116">
        <f>IF(SP_NORTE!P205="","*",SP_NORTE!P205)</f>
        <v>4.1666666666666664E-2</v>
      </c>
      <c r="K179" s="86" t="str">
        <f>IF(SP_NORTE!AK205="","*",SP_NORTE!AK205)</f>
        <v>ZZM2</v>
      </c>
      <c r="L179" s="86" t="str">
        <f>IF(SP_NORTE!AM205="","*",SP_NORTE!AM205)</f>
        <v>ZZM-ZUV</v>
      </c>
      <c r="M179" s="86">
        <f>IF(SP_NORTE!AP205="","*",SP_NORTE!AP205)</f>
        <v>290</v>
      </c>
      <c r="N179" s="86" t="str">
        <f>IF(SP_NORTE!AM205="","*",SP_NORTE!AM205)</f>
        <v>ZZM-ZUV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>
        <f>IF(SP_NORTE!B206="","*",SP_NORTE!B206)</f>
        <v>46094</v>
      </c>
      <c r="B180" s="86" t="str">
        <f>IF(SP_NORTE!X206="","*",SP_NORTE!X206)</f>
        <v>Oportunidade</v>
      </c>
      <c r="C180" s="86" t="str">
        <f>IF(SP_NORTE!S206="","*",SP_NORTE!S206)</f>
        <v>SP NORTE</v>
      </c>
      <c r="D180" s="86" t="str">
        <f>IF(SP_NORTE!T206="","*",SP_NORTE!T206)</f>
        <v>TMI-ZEB</v>
      </c>
      <c r="E180" s="86" t="str">
        <f>IF(SP_NORTE!D206="","*",SP_NORTE!D206)</f>
        <v>V19</v>
      </c>
      <c r="F180" s="86" t="str">
        <f>IF(SP_NORTE!H206="","*",SP_NORTE!H206)</f>
        <v>ZDP2</v>
      </c>
      <c r="G180" s="86" t="str">
        <f>IF(SP_NORTE!M206="","*",SP_NORTE!M206)</f>
        <v>ZKY-ZZM</v>
      </c>
      <c r="H180" s="119">
        <f>IF(SP_NORTE!K206="","*",SP_NORTE!K206)</f>
        <v>282</v>
      </c>
      <c r="I180" s="116">
        <f>IF(SP_NORTE!O206="","*",SP_NORTE!O206)</f>
        <v>0.35416666666666669</v>
      </c>
      <c r="J180" s="116">
        <f>IF(SP_NORTE!P206="","*",SP_NORTE!P206)</f>
        <v>6.25E-2</v>
      </c>
      <c r="K180" s="86" t="str">
        <f>IF(SP_NORTE!AK206="","*",SP_NORTE!AK206)</f>
        <v>ZDP2</v>
      </c>
      <c r="L180" s="86" t="str">
        <f>IF(SP_NORTE!AM206="","*",SP_NORTE!AM206)</f>
        <v>ZKY-ZZM</v>
      </c>
      <c r="M180" s="86">
        <f>IF(SP_NORTE!AP206="","*",SP_NORTE!AP206)</f>
        <v>282</v>
      </c>
      <c r="N180" s="86" t="str">
        <f>IF(SP_NORTE!AM206="","*",SP_NORTE!AM206)</f>
        <v>ZKY-ZZM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>
        <f>IF(SP_NORTE!B208="","*",SP_NORTE!B208)</f>
        <v>46094</v>
      </c>
      <c r="B182" s="86" t="str">
        <f>IF(SP_NORTE!X208="","*",SP_NORTE!X208)</f>
        <v>Contrato</v>
      </c>
      <c r="C182" s="86" t="str">
        <f>IF(SP_NORTE!S208="","*",SP_NORTE!S208)</f>
        <v>SP NORTE</v>
      </c>
      <c r="D182" s="86" t="str">
        <f>IF(SP_NORTE!T208="","*",SP_NORTE!T208)</f>
        <v>ZCZ-ZTI</v>
      </c>
      <c r="E182" s="86" t="str">
        <f>IF(SP_NORTE!D208="","*",SP_NORTE!D208)</f>
        <v>WAGNER (TP-58)</v>
      </c>
      <c r="F182" s="86" t="str">
        <f>IF(SP_NORTE!H208="","*",SP_NORTE!H208)</f>
        <v>-</v>
      </c>
      <c r="G182" s="86" t="str">
        <f>IF(SP_NORTE!M208="","*",SP_NORTE!M208)</f>
        <v>ZDG-PAT</v>
      </c>
      <c r="H182" s="119">
        <f>IF(SP_NORTE!K208="","*",SP_NORTE!K208)</f>
        <v>54.8</v>
      </c>
      <c r="I182" s="116">
        <f>IF(SP_NORTE!O208="","*",SP_NORTE!O208)</f>
        <v>0.33333333333333331</v>
      </c>
      <c r="J182" s="116">
        <f>IF(SP_NORTE!P208="","*",SP_NORTE!P208)</f>
        <v>0.16666666666666666</v>
      </c>
      <c r="K182" s="86" t="str">
        <f>IF(SP_NORTE!AK208="","*",SP_NORTE!AK208)</f>
        <v>-</v>
      </c>
      <c r="L182" s="86" t="str">
        <f>IF(SP_NORTE!AM208="","*",SP_NORTE!AM208)</f>
        <v>ZDG-PAT</v>
      </c>
      <c r="M182" s="86">
        <f>IF(SP_NORTE!AP208="","*",SP_NORTE!AP208)</f>
        <v>54.8</v>
      </c>
      <c r="N182" s="86" t="str">
        <f>IF(SP_NORTE!AM208="","*",SP_NORTE!AM208)</f>
        <v>ZDG-PAT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>
        <f>IF(SP_NORTE!B209="","*",SP_NORTE!B209)</f>
        <v>46094</v>
      </c>
      <c r="B183" s="86" t="str">
        <f>IF(SP_NORTE!X209="","*",SP_NORTE!X209)</f>
        <v>*</v>
      </c>
      <c r="C183" s="86" t="str">
        <f>IF(SP_NORTE!S209="","*",SP_NORTE!S209)</f>
        <v>SP NORTE</v>
      </c>
      <c r="D183" s="86" t="str">
        <f>IF(SP_NORTE!T209="","*",SP_NORTE!T209)</f>
        <v>ZCZ-ZTI</v>
      </c>
      <c r="E183" s="86" t="str">
        <f>IF(SP_NORTE!D209="","*",SP_NORTE!D209)</f>
        <v>IGOR (TF-660)</v>
      </c>
      <c r="F183" s="86" t="str">
        <f>IF(SP_NORTE!H209="","*",SP_NORTE!H209)</f>
        <v>-</v>
      </c>
      <c r="G183" s="86" t="str">
        <f>IF(SP_NORTE!M209="","*",SP_NORTE!M209)</f>
        <v>ZDG-PAT</v>
      </c>
      <c r="H183" s="119">
        <f>IF(SP_NORTE!K209="","*",SP_NORTE!K209)</f>
        <v>54.814999999999998</v>
      </c>
      <c r="I183" s="116" t="str">
        <f>IF(SP_NORTE!O209="","*",SP_NORTE!O209)</f>
        <v>*</v>
      </c>
      <c r="J183" s="116" t="str">
        <f>IF(SP_NORTE!P209="","*",SP_NORTE!P209)</f>
        <v>*</v>
      </c>
      <c r="K183" s="86" t="str">
        <f>IF(SP_NORTE!AK209="","*",SP_NORTE!AK209)</f>
        <v>-</v>
      </c>
      <c r="L183" s="86" t="str">
        <f>IF(SP_NORTE!AM209="","*",SP_NORTE!AM209)</f>
        <v>ZDG-PAT</v>
      </c>
      <c r="M183" s="86">
        <f>IF(SP_NORTE!AP209="","*",SP_NORTE!AP209)</f>
        <v>54.814999999999998</v>
      </c>
      <c r="N183" s="86" t="str">
        <f>IF(SP_NORTE!AM209="","*",SP_NORTE!AM209)</f>
        <v>ZDG-PAT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>
        <f>IF(SP_NORTE!B210="","*",SP_NORTE!B210)</f>
        <v>46094</v>
      </c>
      <c r="B184" s="86" t="str">
        <f>IF(SP_NORTE!X210="","*",SP_NORTE!X210)</f>
        <v>Oportunidade</v>
      </c>
      <c r="C184" s="86" t="str">
        <f>IF(SP_NORTE!S210="","*",SP_NORTE!S210)</f>
        <v>SP NORTE</v>
      </c>
      <c r="D184" s="86" t="str">
        <f>IF(SP_NORTE!T210="","*",SP_NORTE!T210)</f>
        <v>ZRX-ZTI</v>
      </c>
      <c r="E184" s="86" t="str">
        <f>IF(SP_NORTE!D210="","*",SP_NORTE!D210)</f>
        <v>E42</v>
      </c>
      <c r="F184" s="86" t="str">
        <f>IF(SP_NORTE!H210="","*",SP_NORTE!H210)</f>
        <v>ZFH2</v>
      </c>
      <c r="G184" s="86" t="str">
        <f>IF(SP_NORTE!M210="","*",SP_NORTE!M210)</f>
        <v>ZFR-ZSK</v>
      </c>
      <c r="H184" s="119">
        <f>IF(SP_NORTE!K210="","*",SP_NORTE!K210)</f>
        <v>195.1</v>
      </c>
      <c r="I184" s="116">
        <f>IF(SP_NORTE!O210="","*",SP_NORTE!O210)</f>
        <v>0.41666666666666669</v>
      </c>
      <c r="J184" s="116">
        <f>IF(SP_NORTE!P210="","*",SP_NORTE!P210)</f>
        <v>8.3333333333333329E-2</v>
      </c>
      <c r="K184" s="86" t="str">
        <f>IF(SP_NORTE!AK210="","*",SP_NORTE!AK210)</f>
        <v>ZFH2</v>
      </c>
      <c r="L184" s="86" t="str">
        <f>IF(SP_NORTE!AM210="","*",SP_NORTE!AM210)</f>
        <v>ZFR-ZSK</v>
      </c>
      <c r="M184" s="86">
        <f>IF(SP_NORTE!AP210="","*",SP_NORTE!AP210)</f>
        <v>195.1</v>
      </c>
      <c r="N184" s="86" t="str">
        <f>IF(SP_NORTE!AM210="","*",SP_NORTE!AM210)</f>
        <v>ZFR-ZSK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1294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1295</v>
      </c>
      <c r="C4" s="164" t="s">
        <v>1296</v>
      </c>
      <c r="D4" s="164" t="s">
        <v>1297</v>
      </c>
      <c r="E4" s="164" t="s">
        <v>1298</v>
      </c>
      <c r="F4" s="164" t="s">
        <v>4</v>
      </c>
      <c r="G4" s="164" t="s">
        <v>1299</v>
      </c>
    </row>
    <row r="5" spans="2:7">
      <c r="B5" s="165" t="s">
        <v>1300</v>
      </c>
      <c r="C5" s="165">
        <v>257068</v>
      </c>
      <c r="D5" s="165" t="s">
        <v>1301</v>
      </c>
      <c r="E5" s="165" t="s">
        <v>1302</v>
      </c>
      <c r="F5" s="165" t="s">
        <v>1302</v>
      </c>
      <c r="G5" s="166">
        <v>46296</v>
      </c>
    </row>
    <row r="6" spans="2:7">
      <c r="B6" s="165" t="s">
        <v>1303</v>
      </c>
      <c r="C6" s="165" t="s">
        <v>384</v>
      </c>
      <c r="D6" s="165" t="s">
        <v>384</v>
      </c>
      <c r="E6" s="165" t="s">
        <v>384</v>
      </c>
      <c r="F6" s="165" t="s">
        <v>1304</v>
      </c>
      <c r="G6" s="166" t="s">
        <v>384</v>
      </c>
    </row>
    <row r="7" spans="2:7">
      <c r="B7" s="165" t="s">
        <v>1305</v>
      </c>
      <c r="C7" s="165">
        <v>257472</v>
      </c>
      <c r="D7" s="165" t="s">
        <v>1306</v>
      </c>
      <c r="E7" s="165" t="s">
        <v>1307</v>
      </c>
      <c r="F7" s="165" t="s">
        <v>1307</v>
      </c>
      <c r="G7" s="166">
        <v>45992</v>
      </c>
    </row>
    <row r="8" spans="2:7">
      <c r="B8" s="165" t="s">
        <v>1308</v>
      </c>
      <c r="C8" s="165">
        <v>260307</v>
      </c>
      <c r="D8" s="165" t="s">
        <v>1309</v>
      </c>
      <c r="E8" s="165" t="s">
        <v>1310</v>
      </c>
      <c r="F8" s="165" t="s">
        <v>1307</v>
      </c>
      <c r="G8" s="166">
        <v>46082</v>
      </c>
    </row>
    <row r="9" spans="2:7">
      <c r="B9" s="165" t="s">
        <v>1311</v>
      </c>
      <c r="C9" s="165">
        <v>333033</v>
      </c>
      <c r="D9" s="165" t="s">
        <v>1312</v>
      </c>
      <c r="E9" s="165" t="s">
        <v>1304</v>
      </c>
      <c r="F9" s="165" t="s">
        <v>1313</v>
      </c>
      <c r="G9" s="165" t="s">
        <v>384</v>
      </c>
    </row>
    <row r="10" spans="2:7">
      <c r="B10" s="165" t="s">
        <v>1314</v>
      </c>
      <c r="C10" s="165">
        <v>263576</v>
      </c>
      <c r="D10" s="165"/>
      <c r="E10" s="165" t="s">
        <v>1304</v>
      </c>
      <c r="F10" s="165" t="s">
        <v>1313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1315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1316</v>
      </c>
      <c r="E3" s="167" t="s">
        <v>1317</v>
      </c>
      <c r="F3" s="167" t="s">
        <v>1318</v>
      </c>
      <c r="G3" s="167" t="s">
        <v>1319</v>
      </c>
      <c r="H3" s="167" t="s">
        <v>1320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1321</v>
      </c>
      <c r="C3" s="205" t="s">
        <v>1322</v>
      </c>
      <c r="D3" s="205" t="s">
        <v>1323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1324</v>
      </c>
      <c r="C1" s="25" t="s">
        <v>831</v>
      </c>
      <c r="E1" s="25" t="s">
        <v>1287</v>
      </c>
      <c r="G1" s="25" t="s">
        <v>1325</v>
      </c>
      <c r="H1" s="27"/>
      <c r="I1" s="25" t="s">
        <v>1326</v>
      </c>
      <c r="J1" s="27"/>
      <c r="K1" s="25" t="s">
        <v>1327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1328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1329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1330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1331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1332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1333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1334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1335</v>
      </c>
      <c r="D13" s="4" t="s">
        <v>964</v>
      </c>
      <c r="E13" s="4" t="s">
        <v>1336</v>
      </c>
      <c r="F13" s="4" t="s">
        <v>1337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1338</v>
      </c>
      <c r="N13" s="4" t="s">
        <v>1339</v>
      </c>
      <c r="O13" s="4" t="s">
        <v>1340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1341</v>
      </c>
      <c r="U13" s="4" t="s">
        <v>1342</v>
      </c>
      <c r="V13" s="32" t="s">
        <v>1343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1344</v>
      </c>
      <c r="C14" s="34" t="s">
        <v>1345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1346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1342</v>
      </c>
      <c r="V14" s="35" t="s">
        <v>1343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1347</v>
      </c>
      <c r="B15" s="34" t="s">
        <v>1029</v>
      </c>
      <c r="C15" s="34" t="str">
        <f>""</f>
        <v/>
      </c>
      <c r="D15" s="34"/>
      <c r="E15" s="34"/>
      <c r="F15" s="34"/>
      <c r="G15" s="34" t="s">
        <v>1348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1285</v>
      </c>
      <c r="T15" s="34" t="s">
        <v>1285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1349</v>
      </c>
      <c r="L16" s="34"/>
      <c r="M16" s="34"/>
      <c r="N16" s="34"/>
      <c r="O16" s="34"/>
      <c r="P16" s="34"/>
      <c r="Q16" s="34"/>
      <c r="R16" s="34" t="s">
        <v>1350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1351</v>
      </c>
      <c r="B28" s="30" t="s">
        <v>1352</v>
      </c>
      <c r="C28" s="30" t="s">
        <v>1353</v>
      </c>
      <c r="D28" s="30" t="s">
        <v>1354</v>
      </c>
      <c r="E28" s="30" t="s">
        <v>1355</v>
      </c>
      <c r="F28" s="30" t="s">
        <v>1356</v>
      </c>
      <c r="G28" s="30" t="s">
        <v>1357</v>
      </c>
      <c r="H28" s="30" t="s">
        <v>1358</v>
      </c>
      <c r="I28" s="30" t="s">
        <v>1359</v>
      </c>
      <c r="J28" s="30" t="s">
        <v>1360</v>
      </c>
      <c r="K28" s="30" t="s">
        <v>1361</v>
      </c>
      <c r="L28" s="30" t="s">
        <v>1362</v>
      </c>
      <c r="M28" s="30" t="s">
        <v>1363</v>
      </c>
      <c r="N28" s="30" t="s">
        <v>1364</v>
      </c>
      <c r="O28" s="30" t="s">
        <v>1365</v>
      </c>
      <c r="P28" s="30" t="s">
        <v>1366</v>
      </c>
      <c r="Q28" s="30" t="s">
        <v>1367</v>
      </c>
      <c r="R28" s="30" t="s">
        <v>1368</v>
      </c>
      <c r="S28" s="30" t="s">
        <v>1369</v>
      </c>
      <c r="T28" s="30" t="s">
        <v>1370</v>
      </c>
      <c r="U28" s="30" t="s">
        <v>1371</v>
      </c>
      <c r="V28" s="30" t="s">
        <v>1372</v>
      </c>
      <c r="W28" s="30" t="s">
        <v>1373</v>
      </c>
      <c r="X28" s="30" t="s">
        <v>1374</v>
      </c>
      <c r="Y28" s="30" t="s">
        <v>1375</v>
      </c>
      <c r="Z28" s="30" t="s">
        <v>1376</v>
      </c>
      <c r="AA28" s="30" t="s">
        <v>1377</v>
      </c>
      <c r="AB28" s="30" t="s">
        <v>1378</v>
      </c>
      <c r="AC28" s="30" t="s">
        <v>1379</v>
      </c>
      <c r="AD28" s="30" t="s">
        <v>1380</v>
      </c>
      <c r="AE28" s="30" t="s">
        <v>1381</v>
      </c>
      <c r="AF28" s="30" t="s">
        <v>1382</v>
      </c>
      <c r="AG28" s="30" t="s">
        <v>1383</v>
      </c>
      <c r="AH28" s="30" t="s">
        <v>1384</v>
      </c>
      <c r="AI28" s="30" t="s">
        <v>1385</v>
      </c>
      <c r="AJ28" s="30" t="s">
        <v>1386</v>
      </c>
      <c r="AK28" s="30" t="s">
        <v>1387</v>
      </c>
      <c r="AL28" s="30" t="s">
        <v>1388</v>
      </c>
      <c r="AM28" s="30" t="s">
        <v>1389</v>
      </c>
      <c r="AN28" s="36" t="s">
        <v>1390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1391</v>
      </c>
      <c r="C29" s="34" t="s">
        <v>1392</v>
      </c>
      <c r="D29" s="34" t="s">
        <v>1007</v>
      </c>
      <c r="E29" s="34" t="s">
        <v>1029</v>
      </c>
      <c r="F29" s="34" t="s">
        <v>1393</v>
      </c>
      <c r="G29" s="34" t="s">
        <v>966</v>
      </c>
      <c r="H29" s="34" t="s">
        <v>1394</v>
      </c>
      <c r="I29" s="34" t="s">
        <v>880</v>
      </c>
      <c r="J29" s="34" t="s">
        <v>1008</v>
      </c>
      <c r="K29" s="34" t="s">
        <v>1008</v>
      </c>
      <c r="L29" s="34" t="s">
        <v>1395</v>
      </c>
      <c r="M29" s="34" t="s">
        <v>931</v>
      </c>
      <c r="N29" s="34" t="s">
        <v>1396</v>
      </c>
      <c r="O29" s="34" t="s">
        <v>1397</v>
      </c>
      <c r="P29" s="34" t="s">
        <v>1398</v>
      </c>
      <c r="Q29" s="34" t="s">
        <v>1399</v>
      </c>
      <c r="R29" s="34" t="s">
        <v>1400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1401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1402</v>
      </c>
      <c r="AE29" s="34" t="s">
        <v>996</v>
      </c>
      <c r="AF29" s="34" t="s">
        <v>1068</v>
      </c>
      <c r="AG29" s="34" t="s">
        <v>1350</v>
      </c>
      <c r="AH29" s="34" t="s">
        <v>1403</v>
      </c>
      <c r="AI29" s="34" t="s">
        <v>1404</v>
      </c>
      <c r="AJ29" s="34" t="s">
        <v>1008</v>
      </c>
      <c r="AK29" s="34" t="s">
        <v>1404</v>
      </c>
      <c r="AL29" s="34" t="s">
        <v>1008</v>
      </c>
      <c r="AM29" s="34" t="s">
        <v>1342</v>
      </c>
      <c r="AN29" s="35" t="s">
        <v>1343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1348</v>
      </c>
      <c r="E30" s="34"/>
      <c r="F30" s="34" t="s">
        <v>1405</v>
      </c>
      <c r="G30" s="34" t="s">
        <v>1406</v>
      </c>
      <c r="H30" s="34" t="s">
        <v>1407</v>
      </c>
      <c r="I30" s="34" t="s">
        <v>1408</v>
      </c>
      <c r="J30" s="34"/>
      <c r="K30" s="34"/>
      <c r="L30" s="34" t="s">
        <v>1409</v>
      </c>
      <c r="M30" s="34" t="s">
        <v>874</v>
      </c>
      <c r="N30" s="34" t="s">
        <v>880</v>
      </c>
      <c r="O30" s="34" t="s">
        <v>946</v>
      </c>
      <c r="P30" s="34" t="s">
        <v>1410</v>
      </c>
      <c r="Q30" s="34" t="s">
        <v>856</v>
      </c>
      <c r="R30" s="34"/>
      <c r="S30" s="34" t="s">
        <v>1399</v>
      </c>
      <c r="T30" s="34" t="s">
        <v>1411</v>
      </c>
      <c r="U30" s="34" t="s">
        <v>880</v>
      </c>
      <c r="V30" s="34" t="s">
        <v>1411</v>
      </c>
      <c r="W30" s="34" t="s">
        <v>880</v>
      </c>
      <c r="X30" s="34" t="s">
        <v>1411</v>
      </c>
      <c r="Y30" s="34" t="s">
        <v>880</v>
      </c>
      <c r="Z30" s="34" t="s">
        <v>1411</v>
      </c>
      <c r="AA30" s="34" t="s">
        <v>880</v>
      </c>
      <c r="AB30" s="34"/>
      <c r="AC30" s="34"/>
      <c r="AD30" s="34"/>
      <c r="AE30" s="34" t="s">
        <v>1412</v>
      </c>
      <c r="AF30" s="34"/>
      <c r="AG30" s="34"/>
      <c r="AH30" s="34"/>
      <c r="AI30" s="34" t="s">
        <v>1195</v>
      </c>
      <c r="AJ30" s="34" t="s">
        <v>1413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1414</v>
      </c>
      <c r="E31" s="34"/>
      <c r="F31" s="34"/>
      <c r="G31" s="34"/>
      <c r="H31" s="34"/>
      <c r="I31" s="34"/>
      <c r="J31" s="34"/>
      <c r="K31" s="34"/>
      <c r="L31" s="34" t="s">
        <v>1415</v>
      </c>
      <c r="M31" s="34" t="s">
        <v>1416</v>
      </c>
      <c r="N31" s="34" t="s">
        <v>923</v>
      </c>
      <c r="O31" s="34" t="s">
        <v>1417</v>
      </c>
      <c r="P31" s="34" t="s">
        <v>912</v>
      </c>
      <c r="Q31" s="34" t="s">
        <v>1418</v>
      </c>
      <c r="R31" s="34"/>
      <c r="S31" s="34" t="s">
        <v>856</v>
      </c>
      <c r="T31" s="34"/>
      <c r="U31" s="34" t="s">
        <v>1419</v>
      </c>
      <c r="V31" s="34"/>
      <c r="W31" s="34" t="s">
        <v>1419</v>
      </c>
      <c r="X31" s="34"/>
      <c r="Y31" s="34" t="s">
        <v>1419</v>
      </c>
      <c r="Z31" s="34"/>
      <c r="AA31" s="34" t="s">
        <v>1419</v>
      </c>
      <c r="AB31" s="34"/>
      <c r="AC31" s="34"/>
      <c r="AD31" s="34"/>
      <c r="AE31" s="34" t="s">
        <v>1420</v>
      </c>
      <c r="AF31" s="34"/>
      <c r="AG31" s="34"/>
      <c r="AH31" s="34"/>
      <c r="AI31" s="34" t="s">
        <v>1421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1422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1423</v>
      </c>
      <c r="R32" s="34"/>
      <c r="S32" s="34" t="s">
        <v>1418</v>
      </c>
      <c r="T32" s="34"/>
      <c r="U32" s="34" t="s">
        <v>1424</v>
      </c>
      <c r="V32" s="34"/>
      <c r="W32" s="34" t="s">
        <v>1424</v>
      </c>
      <c r="X32" s="34"/>
      <c r="Y32" s="34" t="s">
        <v>1424</v>
      </c>
      <c r="Z32" s="34"/>
      <c r="AA32" s="34" t="s">
        <v>1424</v>
      </c>
      <c r="AB32" s="34"/>
      <c r="AC32" s="34"/>
      <c r="AD32" s="34"/>
      <c r="AE32" s="34"/>
      <c r="AF32" s="34"/>
      <c r="AG32" s="34"/>
      <c r="AH32" s="34"/>
      <c r="AI32" s="34" t="s">
        <v>1415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1425</v>
      </c>
      <c r="E33" s="34"/>
      <c r="F33" s="34"/>
      <c r="G33" s="34"/>
      <c r="H33" s="34"/>
      <c r="I33" s="34"/>
      <c r="J33" s="34"/>
      <c r="K33" s="34"/>
      <c r="L33" s="34" t="s">
        <v>1426</v>
      </c>
      <c r="M33" s="34"/>
      <c r="N33" s="34"/>
      <c r="O33" s="34"/>
      <c r="P33" s="34"/>
      <c r="Q33" s="34" t="s">
        <v>925</v>
      </c>
      <c r="R33" s="34"/>
      <c r="S33" s="34" t="s">
        <v>1423</v>
      </c>
      <c r="T33" s="34"/>
      <c r="U33" s="34" t="s">
        <v>1427</v>
      </c>
      <c r="V33" s="34"/>
      <c r="W33" s="34" t="s">
        <v>1427</v>
      </c>
      <c r="X33" s="34"/>
      <c r="Y33" s="34" t="s">
        <v>1427</v>
      </c>
      <c r="Z33" s="34"/>
      <c r="AA33" s="34" t="s">
        <v>1427</v>
      </c>
      <c r="AB33" s="34"/>
      <c r="AC33" s="34"/>
      <c r="AD33" s="34"/>
      <c r="AE33" s="34"/>
      <c r="AF33" s="34"/>
      <c r="AG33" s="34"/>
      <c r="AH33" s="34"/>
      <c r="AI33" s="34" t="s">
        <v>1426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1428</v>
      </c>
      <c r="M34" s="34"/>
      <c r="N34" s="34"/>
      <c r="O34" s="34"/>
      <c r="P34" s="34"/>
      <c r="Q34" s="34" t="s">
        <v>1429</v>
      </c>
      <c r="R34" s="34"/>
      <c r="S34" s="34" t="s">
        <v>925</v>
      </c>
      <c r="T34" s="34"/>
      <c r="U34" s="34" t="s">
        <v>1430</v>
      </c>
      <c r="V34" s="34"/>
      <c r="W34" s="34" t="s">
        <v>1430</v>
      </c>
      <c r="X34" s="34"/>
      <c r="Y34" s="34" t="s">
        <v>1430</v>
      </c>
      <c r="Z34" s="34"/>
      <c r="AA34" s="34" t="s">
        <v>1430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1431</v>
      </c>
      <c r="M35" s="34"/>
      <c r="N35" s="34"/>
      <c r="O35" s="34"/>
      <c r="P35" s="34"/>
      <c r="Q35" s="34" t="s">
        <v>1432</v>
      </c>
      <c r="R35" s="34"/>
      <c r="S35" s="34" t="s">
        <v>1429</v>
      </c>
      <c r="T35" s="34"/>
      <c r="U35" s="34" t="s">
        <v>1433</v>
      </c>
      <c r="V35" s="34"/>
      <c r="W35" s="34" t="s">
        <v>1433</v>
      </c>
      <c r="X35" s="34"/>
      <c r="Y35" s="34" t="s">
        <v>1433</v>
      </c>
      <c r="Z35" s="34"/>
      <c r="AA35" s="34" t="s">
        <v>1433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1432</v>
      </c>
      <c r="T36" s="34"/>
      <c r="U36" s="34" t="s">
        <v>1434</v>
      </c>
      <c r="V36" s="34"/>
      <c r="W36" s="34" t="s">
        <v>1434</v>
      </c>
      <c r="X36" s="34"/>
      <c r="Y36" s="34" t="s">
        <v>1434</v>
      </c>
      <c r="Z36" s="34"/>
      <c r="AA36" s="34" t="s">
        <v>1434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1435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1436</v>
      </c>
      <c r="R38" s="34"/>
      <c r="S38" s="34" t="s">
        <v>1435</v>
      </c>
      <c r="T38" s="34"/>
      <c r="U38" s="34" t="s">
        <v>1437</v>
      </c>
      <c r="V38" s="34"/>
      <c r="W38" s="34" t="s">
        <v>1437</v>
      </c>
      <c r="X38" s="34"/>
      <c r="Y38" s="34" t="s">
        <v>1437</v>
      </c>
      <c r="Z38" s="34"/>
      <c r="AA38" s="34" t="s">
        <v>1437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1438</v>
      </c>
      <c r="R39" s="37"/>
      <c r="S39" s="37" t="s">
        <v>1436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1439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2026-03-12T13:17:39Z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