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492" documentId="120_S{118792C3-22EF-5104-A093-F22BFE3913F3}" xr6:coauthVersionLast="47" xr6:coauthVersionMax="47" xr10:uidLastSave="{9502AFD6-DB3E-4EBF-94B1-994CCF5CEF2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56" i="1" l="1" a="1"/>
  <c r="N356" i="1"/>
  <c r="M356" i="1" a="1"/>
  <c r="M356" i="1"/>
  <c r="N355" i="1" a="1"/>
  <c r="N355" i="1"/>
  <c r="M355" i="1" a="1"/>
  <c r="M355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R345" i="15" s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30" i="1" l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<sst xmlns="http://schemas.openxmlformats.org/spreadsheetml/2006/main" count="7394" uniqueCount="1542">
  <si>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</si>
  <si>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</si>
  <si>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</si>
  <si>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</si>
  <si>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</si>
  <si>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</si>
  <si>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</si>
  <si>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</si>
  <si>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</si>
  <si>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</si>
  <si>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</si>
  <si>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</si>
  <si>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</si>
  <si>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</si>
  <si>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</si>
  <si>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</si>
  <si>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</si>
  <si>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</si>
  <si>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</si>
  <si>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</si>
  <si>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</si>
  <si>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</si>
  <si>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</si>
  <si>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</si>
  <si>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</si>
  <si>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</si>
  <si>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</si>
  <si>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</si>
  <si>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</si>
  <si>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</si>
  <si>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</si>
  <si>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</si>
  <si>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</si>
  <si>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</si>
  <si>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</si>
  <si>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</si>
  <si>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</si>
  <si>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</si>
  <si>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</si>
  <si>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</si>
  <si>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</si>
  <si>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</si>
  <si>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</si>
  <si>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</si>
  <si>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</si>
  <si>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</si>
  <si>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</si>
  <si>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</si>
  <si>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</si>
  <si>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</si>
  <si>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</si>
  <si>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</si>
  <si>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</si>
  <si>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</si>
  <si>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</si>
  <si>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</si>
  <si>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</si>
  <si>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</si>
  <si>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</si>
  <si>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</si>
  <si>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</si>
  <si>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</si>
  <si>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</si>
  <si>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</si>
  <si>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</si>
  <si>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</si>
  <si>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</si>
  <si>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</si>
  <si>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</si>
  <si>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</si>
  <si>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</si>
  <si>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</si>
  <si>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</si>
  <si>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</si>
  <si>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</si>
  <si>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</si>
  <si>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</si>
  <si>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</si>
  <si>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</si>
  <si>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</si>
  <si>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</si>
  <si>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</si>
  <si>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</si>
  <si>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</si>
  <si>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</si>
  <si>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</si>
  <si>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</si>
  <si>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</si>
  <si>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</si>
  <si>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</si>
  <si>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</si>
  <si>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</si>
  <si>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</si>
  <si>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</si>
  <si>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</si>
  <si>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</si>
  <si>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</si>
  <si>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</si>
  <si>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</si>
  <si>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</si>
  <si>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</si>
  <si>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</si>
  <si>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</si>
  <si>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</si>
  <si>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</si>
  <si>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</si>
  <si>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</si>
  <si>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</si>
  <si>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</si>
  <si>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</si>
  <si>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</si>
  <si>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</si>
  <si>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</si>
  <si>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</si>
  <si>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</si>
  <si>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</si>
  <si>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</si>
  <si>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</si>
  <si>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</si>
  <si>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</si>
  <si>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</si>
  <si>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</si>
  <si>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</si>
  <si>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</si>
  <si>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</si>
  <si>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</si>
  <si>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</si>
  <si>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</si>
  <si>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</si>
  <si>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</si>
  <si>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</si>
  <si>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</si>
  <si>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</si>
  <si>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</si>
  <si>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</si>
  <si>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</si>
  <si>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</si>
  <si>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</si>
  <si>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</si>
  <si>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</si>
  <si>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</si>
  <si>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</si>
  <si>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</si>
  <si>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</si>
  <si>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</si>
  <si>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</si>
  <si>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</si>
  <si>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</si>
  <si>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</si>
  <si>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</si>
  <si>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</si>
  <si>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</si>
  <si>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</si>
  <si>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</si>
  <si>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</si>
  <si>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</si>
  <si>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</si>
  <si>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</si>
  <si>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</si>
  <si>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</si>
  <si>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</si>
  <si>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</si>
  <si>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</si>
  <si>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</si>
  <si>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</si>
  <si>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</si>
  <si>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</si>
  <si>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</si>
  <si>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</si>
  <si>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</si>
  <si>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</si>
  <si>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</si>
  <si>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</si>
  <si>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</si>
  <si>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</si>
  <si>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</si>
  <si>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</si>
  <si>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</si>
  <si>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</si>
  <si>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</si>
  <si>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</si>
  <si>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</si>
  <si>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</si>
  <si>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</si>
  <si>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</si>
  <si>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</si>
  <si>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</si>
  <si>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</si>
  <si>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</si>
  <si>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</si>
  <si>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</si>
  <si>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</si>
  <si>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</si>
  <si>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</si>
  <si>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</si>
  <si>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</si>
  <si>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</si>
  <si>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</si>
  <si>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</si>
  <si>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</si>
  <si>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</si>
  <si>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</si>
  <si>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</si>
  <si>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</si>
  <si>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</si>
  <si>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</si>
  <si>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</si>
  <si>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</si>
  <si>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</si>
  <si>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</si>
  <si>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</si>
  <si>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</si>
  <si>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</si>
  <si>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</si>
  <si>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</si>
  <si>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</si>
  <si>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</si>
  <si>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</si>
  <si>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</si>
  <si>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</si>
  <si>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</si>
  <si>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</si>
  <si>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</si>
  <si>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</si>
  <si>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</si>
  <si>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</si>
  <si>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</si>
  <si>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</si>
  <si>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</si>
  <si>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</si>
  <si>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</si>
  <si>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</si>
  <si>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</si>
  <si>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</si>
  <si>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</si>
  <si>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</si>
  <si>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</si>
  <si>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</si>
  <si>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</si>
  <si>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</si>
  <si>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</si>
  <si>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</si>
  <si>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</si>
  <si>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</si>
  <si>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</si>
  <si>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</si>
  <si>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</si>
  <si>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</si>
  <si>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</si>
  <si>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</si>
  <si>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</si>
  <si>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</si>
  <si>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</si>
  <si>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</si>
  <si>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</si>
  <si>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</si>
  <si>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</si>
  <si>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</si>
  <si>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</si>
  <si>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</si>
  <si>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</si>
  <si>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</si>
  <si>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</si>
  <si>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</si>
  <si>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</si>
  <si>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</si>
  <si>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</si>
  <si>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</si>
  <si>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</si>
  <si>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</si>
  <si>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</si>
  <si>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</si>
  <si>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</si>
  <si>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</si>
  <si>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</si>
  <si>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</si>
  <si>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</si>
  <si>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</si>
  <si>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</si>
  <si>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</si>
  <si>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</si>
  <si>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</si>
  <si>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</si>
  <si>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</si>
  <si>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</si>
  <si>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</si>
  <si>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</si>
  <si>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</si>
  <si>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</si>
  <si>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</si>
  <si>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</si>
  <si>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</si>
  <si>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</si>
  <si>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</si>
  <si>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</si>
  <si>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</si>
  <si>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</si>
  <si>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</si>
  <si>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</si>
  <si>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</si>
  <si>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</si>
  <si>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</si>
  <si>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</si>
  <si>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</si>
  <si>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</si>
  <si>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</si>
  <si>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</si>
  <si>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</si>
  <si>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</si>
  <si>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</si>
  <si>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</si>
  <si>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</si>
  <si>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</si>
  <si>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</si>
  <si>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</si>
  <si>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</si>
  <si>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</si>
  <si>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</si>
  <si>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</si>
  <si>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</si>
  <si>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</si>
  <si>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</si>
  <si>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</si>
  <si>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</si>
  <si>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</si>
  <si>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</si>
  <si>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</si>
  <si>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</si>
  <si>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</si>
  <si>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</si>
  <si>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</si>
  <si>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</si>
  <si>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</si>
  <si>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</si>
  <si>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</si>
  <si>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</si>
  <si>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</si>
  <si>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</si>
  <si>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</si>
  <si>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</si>
  <si>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</si>
  <si>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</si>
  <si>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</si>
  <si>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</si>
  <si>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</si>
  <si>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</si>
  <si>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</si>
  <si>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</si>
  <si>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</si>
  <si>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</si>
  <si>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</si>
  <si>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</si>
  <si>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</si>
  <si>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</si>
  <si>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</si>
  <si>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</si>
  <si>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</si>
  <si>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</si>
  <si>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</si>
  <si>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</si>
  <si>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</si>
  <si>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</si>
  <si>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</si>
  <si>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</si>
  <si>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</si>
  <si>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</si>
  <si>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</si>
  <si>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</si>
  <si>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</si>
  <si>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</si>
  <si>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</si>
  <si>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</si>
  <si>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</si>
  <si>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</si>
  <si>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</si>
  <si>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</si>
  <si>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</si>
  <si>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</si>
  <si>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</si>
  <si>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</si>
  <si>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</si>
  <si>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</si>
  <si>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</si>
  <si>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</si>
  <si>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</si>
  <si>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</si>
  <si>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</si>
  <si>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</si>
  <si>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</si>
  <si>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</si>
  <si>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</si>
  <si>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</si>
  <si>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</si>
  <si>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</si>
  <si>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</si>
  <si>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</si>
  <si>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</si>
  <si>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</si>
  <si>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</si>
  <si>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</si>
  <si>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</si>
  <si>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</si>
  <si>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</si>
  <si>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</si>
  <si>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</si>
  <si>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</si>
  <si>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</si>
  <si>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</si>
  <si>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</si>
  <si>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</si>
  <si>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</si>
  <si>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</si>
  <si>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</si>
  <si>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</si>
  <si>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</si>
  <si>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</si>
  <si>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</si>
  <si>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</si>
  <si>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</si>
  <si>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</si>
  <si>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</si>
  <si>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</si>
  <si>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</si>
  <si>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</si>
  <si>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</si>
  <si>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</si>
  <si>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</si>
  <si>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</si>
  <si>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</si>
  <si>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</si>
  <si>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</si>
  <si>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</si>
  <si>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</si>
  <si>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</si>
  <si>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</si>
  <si>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</si>
  <si>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</si>
  <si>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</si>
  <si>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</si>
  <si>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</si>
  <si>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</si>
  <si>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</si>
  <si>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</si>
  <si>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</si>
  <si>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</si>
  <si>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</si>
  <si>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</si>
  <si>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</si>
  <si>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</si>
  <si>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</si>
  <si>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</si>
  <si>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</si>
  <si>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</si>
  <si>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</si>
  <si>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</si>
  <si>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</si>
  <si>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</si>
  <si>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</si>
  <si>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</si>
  <si>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</si>
  <si>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</si>
  <si>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</si>
  <si>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</si>
  <si>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</si>
  <si>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</si>
  <si>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</si>
  <si>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</si>
  <si>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</si>
  <si>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</si>
  <si>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</si>
  <si>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</si>
  <si>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</si>
  <si>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</si>
  <si>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</si>
  <si>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</si>
  <si>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</si>
  <si>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</si>
  <si>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</si>
  <si>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</si>
  <si>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</si>
  <si>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</si>
  <si>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</si>
  <si>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</si>
  <si>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</si>
  <si>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</si>
  <si>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</si>
  <si>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</si>
  <si>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</si>
  <si>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</si>
  <si>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</si>
  <si>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</si>
  <si>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</si>
  <si>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</si>
  <si>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</si>
  <si>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</si>
  <si>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</si>
  <si>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</si>
  <si>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</si>
  <si>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</si>
  <si>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</si>
  <si>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</si>
  <si>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</si>
  <si>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</si>
  <si>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</si>
  <si>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</si>
  <si>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</si>
  <si>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</si>
  <si>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</si>
  <si>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</si>
  <si>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</si>
  <si>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</si>
  <si>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</si>
  <si>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</si>
  <si>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</si>
  <si>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</si>
  <si>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</si>
  <si>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</si>
  <si>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</si>
  <si>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</si>
  <si>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</si>
  <si>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</si>
  <si>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</si>
  <si>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</si>
  <si>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</si>
  <si>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</si>
  <si>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</si>
  <si>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</si>
  <si>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</si>
  <si>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</si>
  <si>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</si>
  <si>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</si>
  <si>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</si>
  <si>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</si>
  <si>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</si>
  <si>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</si>
  <si>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</si>
  <si>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</si>
  <si>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</si>
  <si>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</si>
  <si>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</si>
  <si>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</si>
  <si>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</si>
  <si>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</si>
  <si>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</si>
  <si>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</si>
  <si>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</si>
  <si>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</si>
  <si>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</si>
  <si>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</si>
  <si>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</si>
  <si>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</si>
  <si>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</si>
  <si>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</si>
  <si>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</si>
  <si>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</si>
  <si>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</si>
  <si>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</si>
  <si>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</si>
  <si>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</si>
  <si>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</si>
  <si>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</si>
  <si>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</si>
  <si>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</si>
  <si>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</si>
  <si>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</si>
  <si>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</si>
  <si>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</si>
  <si>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</si>
  <si>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</si>
  <si>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</si>
  <si>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</si>
  <si>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</si>
  <si>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</si>
  <si>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</si>
  <si>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</si>
  <si>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</si>
  <si>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</si>
  <si>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</si>
  <si>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</si>
  <si>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</si>
  <si>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</si>
  <si>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</si>
  <si>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</si>
  <si>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</si>
  <si>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</si>
  <si>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</si>
  <si>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</si>
  <si>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</si>
  <si>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</si>
  <si>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</si>
  <si>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</si>
  <si>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</si>
  <si>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</si>
  <si>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</si>
  <si>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</si>
  <si>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</si>
  <si>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</si>
  <si>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</si>
  <si>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</si>
  <si>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</si>
  <si>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</si>
  <si>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</si>
  <si>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</si>
  <si>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</si>
  <si>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</si>
  <si>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</si>
  <si>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</si>
  <si>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</si>
  <si>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</si>
  <si>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</si>
  <si>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</si>
  <si>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</si>
  <si>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</si>
  <si>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</si>
  <si>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</si>
  <si>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</si>
  <si>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</si>
  <si>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</si>
  <si>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</si>
  <si>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</si>
  <si>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</si>
  <si>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</si>
  <si>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</si>
  <si>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</si>
  <si>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</si>
  <si>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</si>
  <si>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</si>
  <si>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</si>
  <si>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</si>
  <si>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</si>
  <si>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</si>
  <si>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</si>
  <si>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</si>
  <si>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</si>
  <si>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</si>
  <si>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</si>
  <si>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</si>
  <si>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</si>
  <si>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</si>
  <si>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</si>
  <si>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</si>
  <si>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</si>
  <si>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</si>
  <si>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</si>
  <si>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</si>
  <si>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</si>
  <si>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</si>
  <si>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</si>
  <si>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</si>
  <si>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</si>
  <si>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</si>
  <si>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</si>
  <si>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</si>
  <si>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</si>
  <si>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</si>
  <si>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</si>
  <si>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</si>
  <si>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</si>
  <si>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</si>
  <si>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</si>
  <si>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</si>
  <si>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</si>
  <si>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</si>
  <si>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</si>
  <si>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</si>
  <si>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</si>
  <si>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</si>
  <si>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</si>
  <si>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</si>
  <si>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</si>
  <si>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</si>
  <si>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</si>
  <si>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</si>
  <si>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</si>
  <si>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</si>
  <si>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</si>
  <si>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</si>
  <si>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</si>
  <si>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</si>
  <si>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</si>
  <si>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</si>
  <si>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</si>
  <si>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</si>
  <si>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</si>
  <si>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</si>
  <si>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</si>
  <si>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</si>
  <si>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</si>
  <si>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</si>
  <si>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</si>
  <si>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</si>
  <si>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</si>
  <si>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</si>
  <si>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</si>
  <si>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</si>
  <si>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</si>
  <si>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</si>
  <si>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</si>
  <si>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</si>
  <si>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</si>
  <si>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</si>
  <si>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</si>
  <si>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</si>
  <si>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</si>
  <si>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</si>
  <si>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</si>
  <si>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</si>
  <si>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</si>
  <si>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</si>
  <si>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</si>
  <si>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</si>
  <si>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</si>
  <si>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</si>
  <si>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</si>
  <si>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</si>
  <si>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</si>
  <si>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</si>
  <si>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</si>
  <si>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</si>
  <si>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</si>
  <si>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</si>
  <si>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</si>
  <si>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</si>
  <si>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</si>
  <si>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</si>
  <si>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</si>
  <si>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</si>
  <si>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</si>
  <si>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</si>
  <si>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</si>
  <si>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</si>
  <si>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</si>
  <si>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</si>
  <si>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</si>
  <si>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</si>
  <si>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</si>
  <si>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</si>
  <si>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</si>
  <si>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</si>
  <si>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</si>
  <si>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</si>
  <si>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</si>
  <si>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</si>
  <si>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</si>
  <si>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</si>
  <si>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</si>
  <si>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</si>
  <si>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</si>
  <si>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</si>
  <si>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</si>
  <si>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</si>
  <si>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</si>
  <si>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</si>
  <si>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</si>
  <si>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</si>
  <si>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</si>
  <si>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</si>
  <si>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</si>
  <si>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</si>
  <si>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</si>
  <si>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</si>
  <si>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</si>
  <si>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</si>
  <si>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</si>
  <si>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</si>
  <si>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</si>
  <si>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</si>
  <si>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</si>
  <si>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</si>
  <si>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</si>
  <si>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</si>
  <si>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</si>
  <si>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</si>
  <si>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</si>
  <si>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</si>
  <si>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</si>
  <si>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</si>
  <si>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</si>
  <si>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</si>
  <si>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</si>
  <si>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</si>
  <si>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</si>
  <si>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</si>
  <si>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</si>
  <si>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</si>
  <si>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</si>
  <si>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</si>
  <si>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</si>
  <si>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</si>
  <si>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</si>
  <si>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</si>
  <si>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</si>
  <si>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</si>
  <si>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</si>
  <si>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</si>
  <si>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</si>
  <si>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</si>
  <si>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</si>
  <si>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</si>
  <si>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</si>
  <si>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</si>
  <si>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</si>
  <si>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</si>
  <si>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</si>
  <si>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</si>
  <si>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</si>
  <si>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</si>
  <si>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</si>
  <si>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</si>
  <si>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</si>
  <si>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</si>
  <si>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</si>
  <si>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</si>
  <si>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</si>
  <si>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</si>
  <si>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</si>
  <si>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</si>
  <si>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</si>
  <si>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</si>
  <si>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</si>
  <si>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</si>
  <si>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</si>
  <si>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</si>
  <si>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</si>
  <si>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</si>
  <si>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</si>
  <si>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</si>
  <si>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</si>
  <si>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</si>
  <si>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</si>
  <si>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</si>
  <si>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</si>
  <si>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</si>
  <si>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</si>
  <si>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</si>
  <si>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</si>
  <si>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</si>
  <si>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</si>
  <si>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</si>
  <si>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</si>
  <si>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</si>
  <si>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</si>
  <si>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</si>
  <si>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</si>
  <si>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</si>
  <si>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</si>
  <si>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</si>
  <si>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</si>
  <si>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</si>
  <si>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</si>
  <si>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</si>
  <si>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</si>
  <si>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</si>
  <si>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</si>
  <si>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</si>
  <si>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</si>
  <si>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</si>
  <si>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</si>
  <si>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</si>
  <si>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</si>
  <si>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</si>
  <si>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</si>
  <si>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</si>
  <si>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</si>
  <si>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</si>
  <si>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</si>
  <si>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</si>
  <si>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</si>
  <si>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</si>
  <si>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</si>
  <si>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</si>
  <si>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</si>
  <si>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</si>
  <si>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</si>
  <si>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</si>
  <si>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</si>
  <si>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</si>
  <si>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</si>
  <si>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</si>
  <si>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</si>
  <si>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</si>
  <si>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</si>
  <si>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</si>
  <si>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</si>
  <si>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</si>
  <si>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</si>
  <si>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</si>
  <si>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</si>
  <si>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</si>
  <si>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</si>
  <si>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</si>
  <si>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</si>
  <si>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</si>
  <si>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</si>
  <si>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</si>
  <si>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</si>
  <si>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</si>
  <si>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</si>
  <si>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</si>
  <si>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</si>
  <si>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</si>
  <si>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</si>
  <si>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</si>
  <si>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</si>
  <si>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</si>
  <si>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</si>
  <si>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</si>
  <si>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</si>
  <si>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</si>
  <si>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</si>
  <si>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</si>
  <si>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</si>
  <si>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</si>
  <si>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</si>
  <si>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</si>
  <si>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</si>
  <si>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</si>
  <si>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</si>
  <si>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</si>
  <si>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</si>
  <si>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</si>
  <si>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</si>
  <si>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</si>
  <si>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</si>
  <si>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</si>
  <si>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</si>
  <si>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</si>
  <si>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</si>
  <si>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</si>
  <si>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</si>
  <si>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</si>
  <si>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</si>
  <si>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</si>
  <si>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</si>
  <si>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</si>
  <si>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</si>
  <si>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</si>
  <si>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</si>
  <si>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</si>
  <si>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</si>
  <si>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</si>
  <si>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</si>
  <si>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</si>
  <si>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</si>
  <si>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</si>
  <si>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</si>
  <si>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</si>
  <si>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</si>
  <si>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</si>
  <si>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</si>
  <si>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</si>
  <si>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</si>
  <si>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</si>
  <si>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</si>
  <si>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</si>
  <si>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</si>
  <si>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</si>
  <si>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</si>
  <si>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</si>
  <si>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</si>
  <si>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</si>
  <si>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</si>
  <si>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</si>
  <si>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</si>
  <si>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</si>
  <si>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</si>
  <si>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</si>
  <si>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</si>
  <si>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</si>
  <si>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</si>
  <si>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</si>
  <si>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</si>
  <si>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</si>
  <si>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</si>
  <si>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</si>
  <si>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</si>
  <si>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</si>
  <si>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</si>
  <si>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</si>
  <si>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</si>
  <si>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</si>
  <si>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</si>
  <si>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</si>
  <si>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</si>
  <si>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</si>
  <si>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</si>
  <si>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</si>
  <si>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</si>
  <si>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</si>
  <si>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</si>
  <si>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</si>
  <si>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</si>
  <si>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</si>
  <si>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</si>
  <si>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</si>
  <si>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</si>
  <si>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</si>
  <si>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</si>
  <si>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</si>
  <si>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</si>
  <si>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</si>
  <si>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</si>
  <si>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</si>
  <si>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</si>
  <si>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</si>
  <si>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</si>
  <si>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</si>
  <si>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</si>
  <si>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</si>
  <si>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</si>
  <si>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</si>
  <si>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</si>
  <si>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</si>
  <si>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</si>
  <si>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</si>
  <si>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</si>
  <si>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</si>
  <si>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</si>
  <si>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</si>
  <si>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</si>
  <si>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</si>
  <si>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</si>
  <si>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</si>
  <si>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</si>
  <si>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</si>
  <si>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</si>
  <si>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</si>
  <si>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</si>
  <si>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</si>
  <si>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</si>
  <si>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</si>
  <si>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</si>
  <si>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</si>
  <si>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</si>
  <si>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</si>
  <si>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</si>
  <si>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</si>
  <si>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</si>
  <si>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</si>
  <si>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</si>
  <si>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</si>
  <si>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</si>
  <si>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</si>
  <si>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</si>
  <si>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</si>
  <si>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</si>
  <si>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</si>
  <si>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</si>
  <si>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</si>
  <si>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</si>
  <si>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</si>
  <si>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</si>
  <si>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</si>
  <si>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</si>
  <si>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</si>
  <si>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</si>
  <si>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</si>
  <si>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</si>
  <si>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</si>
  <si>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</si>
  <si>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</si>
  <si>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</si>
  <si>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</si>
  <si>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</si>
  <si>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</si>
  <si>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</si>
  <si>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</si>
  <si>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</si>
  <si>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</si>
  <si>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</si>
  <si>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</si>
  <si>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</si>
  <si>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</si>
  <si>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</si>
  <si>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</si>
  <si>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</si>
  <si>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</si>
  <si>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</si>
  <si>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</si>
  <si>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</si>
  <si>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</si>
  <si>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</si>
  <si>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</si>
  <si>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</si>
  <si>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</si>
  <si>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</si>
  <si>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</si>
  <si>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</si>
  <si>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</si>
  <si>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</si>
  <si>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</si>
  <si>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</si>
  <si>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</si>
  <si>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</si>
  <si>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</si>
  <si>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</si>
  <si>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</si>
  <si>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</si>
  <si>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</si>
  <si>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</si>
  <si>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</si>
  <si>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</si>
  <si>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</si>
  <si>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</si>
  <si>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</si>
  <si>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</si>
  <si>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</si>
  <si>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</si>
  <si>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</si>
  <si>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</si>
  <si>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</si>
  <si>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</si>
  <si>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</si>
  <si>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</si>
  <si>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</si>
  <si>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</si>
  <si>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</si>
  <si>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</si>
  <si>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</si>
  <si>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</si>
  <si>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</si>
  <si>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</si>
  <si>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</si>
  <si>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</si>
  <si>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</si>
  <si>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</si>
  <si>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</si>
  <si>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</si>
  <si>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</si>
  <si>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</si>
  <si>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</si>
  <si>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</si>
  <si>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</si>
  <si>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</si>
  <si>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</si>
  <si>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</si>
  <si>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</si>
  <si>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</si>
  <si>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</si>
  <si>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</si>
  <si>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</si>
  <si>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</si>
  <si>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</si>
  <si>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</si>
  <si>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</si>
  <si>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</si>
  <si>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</si>
  <si>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</si>
  <si>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</si>
  <si>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</si>
  <si>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</si>
  <si>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</si>
  <si>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</si>
  <si>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</si>
  <si>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</si>
  <si>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</si>
  <si>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</si>
  <si>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</si>
  <si>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</si>
  <si>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</si>
  <si>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</si>
  <si>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</si>
  <si>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</si>
  <si>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</si>
  <si>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</si>
  <si>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</si>
  <si>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</si>
  <si>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</si>
  <si>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</si>
  <si>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</si>
  <si>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</si>
  <si>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</si>
  <si>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</si>
  <si>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</si>
  <si>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</si>
  <si>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</si>
  <si>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</si>
  <si>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</si>
  <si>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</si>
  <si>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</si>
  <si>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</si>
  <si>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</si>
  <si>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</si>
  <si>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</si>
  <si>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</si>
  <si>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</si>
  <si>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</si>
  <si>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</si>
  <si>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</si>
  <si>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</si>
  <si>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</si>
  <si>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</si>
  <si>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</si>
  <si>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</si>
  <si>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</si>
  <si>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</si>
  <si>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</si>
  <si>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</si>
  <si>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</si>
  <si>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</si>
  <si>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</si>
  <si>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</si>
  <si>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</si>
  <si>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</si>
  <si>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</si>
  <si>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</si>
  <si>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</si>
  <si>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</si>
  <si>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</si>
  <si>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</si>
  <si>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</si>
  <si>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</si>
  <si>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</si>
  <si>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</si>
  <si>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</si>
  <si>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</si>
  <si>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</si>
  <si>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</si>
  <si>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</si>
  <si>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</si>
  <si>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</si>
  <si>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</si>
  <si>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</si>
  <si>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</si>
  <si>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</si>
  <si>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</si>
  <si>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</si>
  <si>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</si>
  <si>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</si>
  <si>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</si>
  <si>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</si>
  <si>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</si>
  <si>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</si>
  <si>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</si>
  <si>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</si>
  <si>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</si>
  <si>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</si>
  <si>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</si>
  <si>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</si>
  <si>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</si>
  <si>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</si>
  <si>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</si>
  <si>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</si>
  <si>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</si>
  <si>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</si>
  <si>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</si>
  <si>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</si>
  <si>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</si>
  <si>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</si>
  <si>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</si>
  <si>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</si>
  <si>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</si>
  <si>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</si>
  <si>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</si>
  <si>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</si>
  <si>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</si>
  <si>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</si>
  <si>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</si>
  <si>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</si>
  <si>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</si>
  <si>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</si>
  <si>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</si>
  <si>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</si>
  <si>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</si>
  <si>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</si>
  <si>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</si>
  <si>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</si>
  <si>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</si>
  <si>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</si>
  <si>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</si>
  <si>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</si>
  <si>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</si>
  <si>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</si>
  <si>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</si>
  <si>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</si>
  <si>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</si>
  <si>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</si>
  <si>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</si>
  <si>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</si>
  <si>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</si>
  <si>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</si>
  <si>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</si>
  <si>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</si>
  <si>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</si>
  <si>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</si>
  <si>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</si>
  <si>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</si>
  <si>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</si>
  <si>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</si>
  <si>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</si>
  <si>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</si>
  <si>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</si>
  <si>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</si>
  <si>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</si>
  <si>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</si>
  <si>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</si>
  <si>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</si>
  <si>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</si>
  <si>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</si>
  <si>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</si>
  <si>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</si>
  <si>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</si>
  <si>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</si>
  <si>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</si>
  <si>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</si>
  <si>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</si>
  <si>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</si>
  <si>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</si>
  <si>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</si>
  <si>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</si>
  <si>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</si>
  <si>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</si>
  <si>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</si>
  <si>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</si>
  <si>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</si>
  <si>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</si>
  <si>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</si>
  <si>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</si>
  <si>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</si>
  <si>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</si>
  <si>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</si>
  <si>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</si>
  <si>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</si>
  <si>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</si>
  <si>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</si>
  <si>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</si>
  <si>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</si>
  <si>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</si>
  <si>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</si>
  <si>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</si>
  <si>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</si>
  <si>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</si>
  <si>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</si>
  <si>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</si>
  <si>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</si>
  <si>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</si>
  <si>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</si>
  <si>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</si>
  <si>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</si>
  <si>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</si>
  <si>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</si>
  <si>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</si>
  <si>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</si>
  <si>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</si>
  <si>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</si>
  <si>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</si>
  <si>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</si>
  <si>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</si>
  <si>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</si>
  <si>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</si>
  <si>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</si>
  <si>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</si>
  <si>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</si>
  <si>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</si>
  <si>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</si>
  <si>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</si>
  <si>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</si>
  <si>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</si>
  <si>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</si>
  <si>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</si>
  <si>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</si>
  <si>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</si>
  <si>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</si>
  <si>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</si>
  <si>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</si>
  <si>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</si>
  <si>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</si>
  <si>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</si>
  <si>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</si>
  <si>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</si>
  <si>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</si>
  <si>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</si>
  <si>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</si>
  <si>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</si>
  <si>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</si>
  <si>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</si>
  <si>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</si>
  <si>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</si>
  <si>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</si>
  <si>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</si>
  <si>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</si>
  <si>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</si>
  <si>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</si>
  <si>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</si>
  <si>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</si>
  <si>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</si>
  <si>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</si>
  <si>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</si>
  <si>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</si>
  <si>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</si>
  <si>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</si>
  <si>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</si>
  <si>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</si>
  <si>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</si>
  <si>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</si>
  <si>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</si>
  <si>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</si>
  <si>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</si>
  <si>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</si>
  <si>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</si>
  <si>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</si>
  <si>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</si>
  <si>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</si>
  <si>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</si>
  <si>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</si>
  <si>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</si>
  <si>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</si>
  <si>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</si>
  <si>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</si>
  <si>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</si>
  <si>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</si>
  <si>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</si>
  <si>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</si>
  <si>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</si>
  <si>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</si>
  <si>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</si>
  <si>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</si>
  <si>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</si>
  <si>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ZWI-1</t>
  </si>
  <si>
    <t>ZKEZGA</t>
  </si>
  <si>
    <t>MC1 07h20  / Em inspeção R7D.</t>
  </si>
  <si>
    <t>Cancelado CCO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</si>
  <si>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</si>
  <si>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</si>
  <si>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</si>
  <si>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</si>
  <si>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</si>
  <si>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</si>
  <si>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</si>
  <si>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</si>
  <si>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</si>
  <si>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</si>
  <si>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</si>
  <si>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</si>
  <si>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</si>
  <si>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</si>
  <si>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</si>
  <si>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</si>
  <si>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</si>
  <si>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</si>
  <si>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</si>
  <si>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</si>
  <si>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</si>
  <si>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ed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</si>
  <si>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</si>
  <si>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</si>
  <si>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</si>
  <si>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</si>
  <si>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</si>
  <si>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</si>
  <si>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</si>
  <si>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</si>
  <si>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</si>
  <si>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</si>
  <si>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Em intervalo das 11h13 até 13h13</t>
  </si>
  <si>
    <t>Realizado intervalo das 11h13 até 13h13.</t>
  </si>
  <si>
    <t>ZBV-ZFH</t>
  </si>
  <si>
    <t>7683/9295/9298</t>
  </si>
  <si>
    <t>ZKEZGA-1</t>
  </si>
  <si>
    <t>ZKEZGA-ZQBZBV</t>
  </si>
  <si>
    <t>ZKEZGAZQBZBV</t>
  </si>
  <si>
    <t>102ZKW-2</t>
  </si>
  <si>
    <t>Cazonatto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</si>
  <si>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</si>
  <si>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</si>
  <si>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</si>
  <si>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</si>
  <si>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</si>
  <si>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ZPG2</t>
  </si>
  <si>
    <t>ZEV-ZPG</t>
  </si>
  <si>
    <t>ZEVZPG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</si>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</sst>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AW4" activePane="bottomRight" state="frozen"/>
      <selection pane="bottomRight" activeCell="BK297" sqref="BK29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4" t="s">
        <v>916</v>
      </c>
      <c r="C1" s="195"/>
      <c r="D1" s="195"/>
      <c r="E1" s="3"/>
      <c r="F1" s="194" t="s">
        <v>917</v>
      </c>
      <c r="G1" s="195"/>
      <c r="H1" s="196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  <c r="AB1" s="195"/>
      <c r="AC1" s="195"/>
      <c r="AD1" s="195"/>
      <c r="AE1" s="195"/>
      <c r="AF1" s="195"/>
      <c r="AG1" s="197"/>
      <c r="AH1" s="5"/>
      <c r="AI1" s="204" t="s">
        <v>918</v>
      </c>
      <c r="AJ1" s="205"/>
      <c r="AK1" s="205"/>
      <c r="AL1" s="205"/>
      <c r="AM1" s="206"/>
      <c r="AN1" s="207"/>
      <c r="AO1" s="205"/>
      <c r="AP1" s="205"/>
      <c r="AQ1" s="205"/>
      <c r="AR1" s="205"/>
      <c r="AS1" s="205"/>
      <c r="AT1" s="205"/>
      <c r="AU1" s="205"/>
      <c r="AV1" s="205"/>
      <c r="AW1" s="205"/>
      <c r="AX1" s="205"/>
      <c r="AY1" s="205"/>
      <c r="AZ1" s="205"/>
      <c r="BA1" s="205"/>
      <c r="BB1" s="205"/>
      <c r="BC1" s="205"/>
      <c r="BD1" s="205"/>
      <c r="BE1" s="205"/>
      <c r="BF1" s="208"/>
      <c r="BG1" s="5"/>
      <c r="BH1" s="209" t="s">
        <v>919</v>
      </c>
      <c r="BI1" s="210"/>
      <c r="BJ1" s="210"/>
      <c r="BK1" s="211"/>
      <c r="BL1" s="5"/>
      <c r="BM1" s="201" t="s">
        <v>920</v>
      </c>
      <c r="BN1" s="202"/>
      <c r="BO1" s="202"/>
      <c r="BP1" s="202"/>
      <c r="BQ1" s="202"/>
      <c r="BR1" s="202"/>
      <c r="BS1" s="203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204" t="s">
        <v>921</v>
      </c>
      <c r="AJ2" s="205"/>
      <c r="AK2" s="205"/>
      <c r="AL2" s="205"/>
      <c r="AM2" s="206"/>
      <c r="AN2" s="207"/>
      <c r="AO2" s="205"/>
      <c r="AP2" s="205"/>
      <c r="AQ2" s="208"/>
      <c r="AR2" s="6"/>
      <c r="AS2" s="204" t="s">
        <v>924</v>
      </c>
      <c r="AT2" s="205"/>
      <c r="AU2" s="205"/>
      <c r="AV2" s="205"/>
      <c r="AW2" s="205"/>
      <c r="AX2" s="205"/>
      <c r="AY2" s="208"/>
      <c r="AZ2" s="6"/>
      <c r="BA2" s="198" t="s">
        <v>925</v>
      </c>
      <c r="BB2" s="200"/>
      <c r="BC2" s="204" t="s">
        <v>922</v>
      </c>
      <c r="BD2" s="205"/>
      <c r="BE2" s="205"/>
      <c r="BF2" s="208"/>
      <c r="BG2" s="5"/>
      <c r="BH2" s="212"/>
      <c r="BI2" s="213"/>
      <c r="BJ2" s="213"/>
      <c r="BK2" s="214"/>
      <c r="BL2" s="5"/>
      <c r="BM2" s="215"/>
      <c r="BN2" s="216"/>
      <c r="BO2" s="216"/>
      <c r="BP2" s="216"/>
      <c r="BQ2" s="216"/>
      <c r="BR2" s="216"/>
      <c r="BS2" s="217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98" t="s">
        <v>926</v>
      </c>
      <c r="AJ3" s="200"/>
      <c r="AK3" s="198" t="s">
        <v>927</v>
      </c>
      <c r="AL3" s="199"/>
      <c r="AM3" s="222"/>
      <c r="AN3" s="223"/>
      <c r="AO3" s="199"/>
      <c r="AP3" s="199"/>
      <c r="AQ3" s="200"/>
      <c r="AR3" s="63"/>
      <c r="AS3" s="220" t="s">
        <v>933</v>
      </c>
      <c r="AT3" s="221"/>
      <c r="AU3" s="220" t="s">
        <v>934</v>
      </c>
      <c r="AV3" s="221"/>
      <c r="AW3" s="220" t="s">
        <v>935</v>
      </c>
      <c r="AX3" s="221"/>
      <c r="AY3" s="63" t="s">
        <v>936</v>
      </c>
      <c r="AZ3" s="63"/>
      <c r="BA3" s="218"/>
      <c r="BB3" s="219"/>
      <c r="BC3" s="198" t="s">
        <v>929</v>
      </c>
      <c r="BD3" s="199"/>
      <c r="BE3" s="199"/>
      <c r="BF3" s="200"/>
      <c r="BG3" s="62"/>
      <c r="BH3" s="212"/>
      <c r="BI3" s="213"/>
      <c r="BJ3" s="213"/>
      <c r="BK3" s="214"/>
      <c r="BL3" s="62"/>
      <c r="BM3" s="201" t="s">
        <v>937</v>
      </c>
      <c r="BN3" s="202"/>
      <c r="BO3" s="202"/>
      <c r="BP3" s="203"/>
      <c r="BQ3" s="201" t="s">
        <v>707</v>
      </c>
      <c r="BR3" s="202"/>
      <c r="BS3" s="203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1</v>
      </c>
      <c r="BI296" s="17"/>
      <c r="BJ296" s="17" t="s">
        <v>1407</v>
      </c>
      <c r="BK296" s="17" t="s">
        <v>1408</v>
      </c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</v>
      </c>
      <c r="BT296" s="8" t="str">
        <f t="shared" si="6"/>
        <v/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128.25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1414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1414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1417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1417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1418</v>
      </c>
      <c r="I303" s="106" t="s">
        <v>1419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1</v>
      </c>
      <c r="BI303" s="17"/>
      <c r="BJ303" s="17" t="s">
        <v>1420</v>
      </c>
      <c r="BK303" s="17" t="s">
        <v>1420</v>
      </c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1421</v>
      </c>
      <c r="BK304" s="17" t="s">
        <v>1421</v>
      </c>
      <c r="BL304" s="16"/>
      <c r="BM304" s="130" t="s">
        <v>405</v>
      </c>
      <c r="BN304" s="130" t="s">
        <v>425</v>
      </c>
      <c r="BO304" s="130" t="s">
        <v>533</v>
      </c>
      <c r="BP304" s="176" t="s">
        <v>1421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1422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1421</v>
      </c>
      <c r="BK305" s="18" t="s">
        <v>1423</v>
      </c>
      <c r="BL305" s="16"/>
      <c r="BM305" s="130" t="s">
        <v>405</v>
      </c>
      <c r="BN305" s="130" t="s">
        <v>425</v>
      </c>
      <c r="BO305" s="130" t="s">
        <v>533</v>
      </c>
      <c r="BP305" s="18" t="s">
        <v>1423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1422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1421</v>
      </c>
      <c r="BK306" s="18" t="s">
        <v>1423</v>
      </c>
      <c r="BL306" s="16"/>
      <c r="BM306" s="130" t="s">
        <v>405</v>
      </c>
      <c r="BN306" s="130" t="s">
        <v>425</v>
      </c>
      <c r="BO306" s="130" t="s">
        <v>533</v>
      </c>
      <c r="BP306" s="18" t="s">
        <v>1423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1424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1421</v>
      </c>
      <c r="BK307" s="18" t="s">
        <v>1425</v>
      </c>
      <c r="BL307" s="16"/>
      <c r="BM307" s="130" t="s">
        <v>405</v>
      </c>
      <c r="BN307" s="130" t="s">
        <v>425</v>
      </c>
      <c r="BO307" s="130" t="s">
        <v>533</v>
      </c>
      <c r="BP307" s="18" t="s">
        <v>1425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1421</v>
      </c>
      <c r="BK308" s="18" t="s">
        <v>1425</v>
      </c>
      <c r="BL308" s="16"/>
      <c r="BM308" s="130" t="s">
        <v>405</v>
      </c>
      <c r="BN308" s="130" t="s">
        <v>425</v>
      </c>
      <c r="BO308" s="130" t="s">
        <v>533</v>
      </c>
      <c r="BP308" s="18" t="s">
        <v>1425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1426</v>
      </c>
      <c r="BK309" s="18" t="s">
        <v>1427</v>
      </c>
      <c r="BL309" s="16"/>
      <c r="BM309" s="130" t="s">
        <v>405</v>
      </c>
      <c r="BN309" s="130" t="s">
        <v>425</v>
      </c>
      <c r="BO309" s="130" t="s">
        <v>533</v>
      </c>
      <c r="BP309" s="18" t="s">
        <v>1427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1115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6"/>
        <v/>
      </c>
    </row>
    <row r="311" spans="1:72" ht="116.25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1428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1429</v>
      </c>
      <c r="BK311" s="17" t="s">
        <v>1429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1430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1431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1432</v>
      </c>
      <c r="BK312" s="17" t="s">
        <v>1432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1432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1433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1434</v>
      </c>
      <c r="BK313" s="17" t="s">
        <v>1434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1432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1435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1436</v>
      </c>
      <c r="BK314" s="17" t="s">
        <v>1436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1436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1437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1438</v>
      </c>
      <c r="BK315" s="17" t="s">
        <v>1438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1438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1437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1439</v>
      </c>
      <c r="BK316" s="17" t="s">
        <v>1439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1439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116.25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1440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1</v>
      </c>
      <c r="BI318" s="17"/>
      <c r="BJ318" s="17" t="s">
        <v>1441</v>
      </c>
      <c r="BK318" s="17" t="s">
        <v>1442</v>
      </c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</v>
      </c>
      <c r="BR318" s="19">
        <f>IF(OR(B318="",F318=""),"*",AY318/P318)</f>
        <v>1.0000000000000002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1</v>
      </c>
      <c r="BI319" s="17"/>
      <c r="BJ319" s="17" t="s">
        <v>1443</v>
      </c>
      <c r="BK319" s="17" t="s">
        <v>1444</v>
      </c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</v>
      </c>
      <c r="BR319" s="19">
        <f>IF(OR(B319="",F319=""),"*",AY319/P319)</f>
        <v>1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1</v>
      </c>
      <c r="BI320" s="17"/>
      <c r="BJ320" s="17" t="s">
        <v>1445</v>
      </c>
      <c r="BK320" s="17" t="s">
        <v>1446</v>
      </c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</v>
      </c>
      <c r="BR320" s="19">
        <f>IF(OR(B320="",F320=""),"*",AY320/P320)</f>
        <v>1</v>
      </c>
      <c r="BS320" s="19">
        <f>IF(OR(B320="",F320=""),"*",BA320/Q320)</f>
        <v>0</v>
      </c>
      <c r="BT320" s="8" t="str">
        <f t="shared" si="6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1447</v>
      </c>
      <c r="BK322" s="176" t="s">
        <v>1447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1447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128.25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1448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1449</v>
      </c>
      <c r="BK323" s="17" t="s">
        <v>1450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1451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1452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1</v>
      </c>
      <c r="BI324" s="17"/>
      <c r="BJ324" s="17" t="s">
        <v>1453</v>
      </c>
      <c r="BK324" s="17" t="s">
        <v>1453</v>
      </c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1451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1</v>
      </c>
      <c r="BI325" s="17"/>
      <c r="BJ325" s="17" t="s">
        <v>1400</v>
      </c>
      <c r="BK325" s="17" t="s">
        <v>1400</v>
      </c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</v>
      </c>
      <c r="BR325" s="19">
        <f>IF(OR(B325="",F325=""),"*",AY325/P325)</f>
        <v>1.0000000000000004</v>
      </c>
      <c r="BS325" s="19">
        <f>IF(OR(B325="",F325=""),"*",BA325/Q325)</f>
        <v>0</v>
      </c>
      <c r="BT325" s="8" t="str">
        <f t="shared" si="6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1454</v>
      </c>
      <c r="BK328" s="17" t="s">
        <v>1455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7">IF(BN328="","",SUBSTITUTE(BM328," ","")&amp;SUBSTITUTE(BN328," ",""))</f>
        <v>OKOK</v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/>
      <c r="AS330" s="108"/>
      <c r="AT330" s="108"/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7"/>
        <v/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1456</v>
      </c>
      <c r="N331" s="127" t="s">
        <v>1456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/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1457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7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/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7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7"/>
        <v/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7"/>
        <v/>
      </c>
    </row>
    <row r="336" spans="1:72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/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7"/>
        <v/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/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7"/>
        <v/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7"/>
        <v/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1458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1459</v>
      </c>
      <c r="N339" s="127" t="s">
        <v>1460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/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/>
      <c r="AS339" s="108"/>
      <c r="AT339" s="108"/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0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</v>
      </c>
      <c r="BS339" s="19">
        <f>IF(OR(B339="",F339=""),"*",BA339/Q339)</f>
        <v>0</v>
      </c>
      <c r="BT339" s="8" t="str">
        <f t="shared" si="7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1461</v>
      </c>
      <c r="I340" s="106" t="s">
        <v>1461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1462</v>
      </c>
      <c r="W340" s="151" t="s">
        <v>1018</v>
      </c>
      <c r="X340" s="104" t="s">
        <v>386</v>
      </c>
      <c r="Y340" s="129"/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/>
      <c r="AS340" s="108"/>
      <c r="AT340" s="108"/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7"/>
        <v/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/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7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/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7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386</v>
      </c>
      <c r="Y343" s="129"/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7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1463</v>
      </c>
      <c r="J344" s="105">
        <v>48</v>
      </c>
      <c r="K344" s="105">
        <v>135</v>
      </c>
      <c r="L344" s="105"/>
      <c r="M344" s="127" t="s">
        <v>1464</v>
      </c>
      <c r="N344" s="127" t="s">
        <v>1465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1466</v>
      </c>
      <c r="W344" s="151" t="s">
        <v>1398</v>
      </c>
      <c r="X344" s="104" t="s">
        <v>386</v>
      </c>
      <c r="Y344" s="129"/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7"/>
        <v/>
      </c>
    </row>
    <row r="345" spans="1:72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1467</v>
      </c>
      <c r="X345" s="104" t="s">
        <v>386</v>
      </c>
      <c r="Y345" s="129"/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7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>CAIQUE (TP-869)46092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825</v>
      </c>
      <c r="E347" s="159">
        <v>341</v>
      </c>
      <c r="F347" s="126" t="s">
        <v>691</v>
      </c>
      <c r="G347" s="142" t="str">
        <f>IF(D347="","*",VLOOKUP(F347,BS_ATIVIDADE[],3,FALSE))</f>
        <v>MODERNIZAÇÃO</v>
      </c>
      <c r="H347" s="106" t="s">
        <v>558</v>
      </c>
      <c r="I347" s="106" t="s">
        <v>558</v>
      </c>
      <c r="J347" s="105">
        <v>48</v>
      </c>
      <c r="K347" s="105">
        <v>155.61000000000001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7" s="106">
        <v>0.35416666666666669</v>
      </c>
      <c r="P347" s="106">
        <v>6.25E-2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7" s="105" t="s">
        <v>1071</v>
      </c>
      <c r="W347" s="151" t="s">
        <v>1022</v>
      </c>
      <c r="X347" s="104" t="s">
        <v>386</v>
      </c>
      <c r="Y347" s="129"/>
      <c r="Z347" s="104"/>
      <c r="AA347" s="105" t="s">
        <v>558</v>
      </c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MODERNIZAÇÃO - SOLDA</v>
      </c>
      <c r="AJ347" s="9" t="str">
        <f>IF(BS_CONTROLE[[#This Row],[Atividade]]=0, "-", BS_CONTROLE[[#This Row],[Atividade]])</f>
        <v>MODERNIZAÇÃO - SOLDA</v>
      </c>
      <c r="AK347" s="31" t="str">
        <f>BS_CONTROLE[[#This Row],[Local - Partida]]</f>
        <v>-</v>
      </c>
      <c r="AL347" s="31" t="str">
        <f>BS_CONTROLE[[#This Row],[Local - Encerramento]]</f>
        <v>-</v>
      </c>
      <c r="AM347" s="105" t="str">
        <f>IF(BS_CONTROLE[[#This Row],[Entre - Estações]]=0, "-", BS_CONTROLE[[#This Row],[Entre - Estações]])</f>
        <v>ZEJ-ZEV</v>
      </c>
      <c r="AN347" s="105">
        <f>IF(BS_CONTROLE[[#This Row],[SB]]=0, "-", BS_CONTROLE[[#This Row],[SB]])</f>
        <v>1561551</v>
      </c>
      <c r="AO347" s="105">
        <f>IF(BS_CONTROLE[[#This Row],[SUB]]=0, "-", BS_CONTROLE[[#This Row],[SUB]])</f>
        <v>48</v>
      </c>
      <c r="AP347" s="105">
        <f>BS_CONTROLE[[#This Row],[KM - Inicio]]</f>
        <v>155.61000000000001</v>
      </c>
      <c r="AQ347" s="105">
        <f>BS_CONTROLE[[#This Row],[KM - Inicio]]</f>
        <v>155.61000000000001</v>
      </c>
      <c r="AR347" s="108"/>
      <c r="AS347" s="108"/>
      <c r="AT347" s="108"/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Produção e Intervalo</v>
      </c>
      <c r="BR347" s="19">
        <f>IF(OR(B347="",F347=""),"*",AY347/P347)</f>
        <v>0</v>
      </c>
      <c r="BS347" s="19">
        <f>IF(OR(B347="",F347=""),"*",BA347/Q347)</f>
        <v>0</v>
      </c>
      <c r="BT347" s="8" t="str">
        <f t="shared" si="7"/>
        <v/>
      </c>
    </row>
    <row r="348" spans="1:72">
      <c r="A348" s="47" t="str">
        <f>D348&amp;B348</f>
        <v>WALTER (TP-810)46092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910</v>
      </c>
      <c r="E348" s="159">
        <v>342</v>
      </c>
      <c r="F348" s="126" t="s">
        <v>691</v>
      </c>
      <c r="G348" s="142" t="str">
        <f>IF(D348="","*",VLOOKUP(F348,BS_ATIVIDADE[],3,FALSE))</f>
        <v>MODERNIZAÇÃO</v>
      </c>
      <c r="H348" s="106" t="s">
        <v>558</v>
      </c>
      <c r="I348" s="106" t="s">
        <v>558</v>
      </c>
      <c r="J348" s="105">
        <v>48</v>
      </c>
      <c r="K348" s="105">
        <v>155.691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8" s="127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8" s="106">
        <v>0.35416666666666669</v>
      </c>
      <c r="P348" s="106">
        <v>6.25E-2</v>
      </c>
      <c r="Q348" s="105">
        <v>1</v>
      </c>
      <c r="R348" s="10" t="str">
        <f>IFERROR(_xlfn.XLOOKUP(F348, BS_ATIVIDADE[ATIVIDADE],BS_ATIVIDADE[UNIDADE] ), "*")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8" s="105" t="s">
        <v>1071</v>
      </c>
      <c r="W348" s="151" t="s">
        <v>1022</v>
      </c>
      <c r="X348" s="104" t="s">
        <v>386</v>
      </c>
      <c r="Y348" s="129"/>
      <c r="Z348" s="104"/>
      <c r="AA348" s="105" t="s">
        <v>558</v>
      </c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MODERNIZAÇÃO - SOLDA</v>
      </c>
      <c r="AJ348" s="9" t="str">
        <f>IF(BS_CONTROLE[[#This Row],[Atividade]]=0, "-", BS_CONTROLE[[#This Row],[Atividade]])</f>
        <v>MODERNIZAÇÃO - SOLDA</v>
      </c>
      <c r="AK348" s="31" t="str">
        <f>BS_CONTROLE[[#This Row],[Local - Partida]]</f>
        <v>-</v>
      </c>
      <c r="AL348" s="31" t="str">
        <f>BS_CONTROLE[[#This Row],[Local - Encerramento]]</f>
        <v>-</v>
      </c>
      <c r="AM348" s="105" t="str">
        <f>IF(BS_CONTROLE[[#This Row],[Entre - Estações]]=0, "-", BS_CONTROLE[[#This Row],[Entre - Estações]])</f>
        <v>ZEJ-ZEV</v>
      </c>
      <c r="AN348" s="105">
        <f>IF(BS_CONTROLE[[#This Row],[SB]]=0, "-", BS_CONTROLE[[#This Row],[SB]])</f>
        <v>1561551</v>
      </c>
      <c r="AO348" s="105">
        <f>IF(BS_CONTROLE[[#This Row],[SUB]]=0, "-", BS_CONTROLE[[#This Row],[SUB]])</f>
        <v>48</v>
      </c>
      <c r="AP348" s="105">
        <f>BS_CONTROLE[[#This Row],[KM - Inicio]]</f>
        <v>155.691</v>
      </c>
      <c r="AQ348" s="105">
        <f>BS_CONTROLE[[#This Row],[KM - Inicio]]</f>
        <v>155.691</v>
      </c>
      <c r="AR348" s="108"/>
      <c r="AS348" s="108"/>
      <c r="AT348" s="108"/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</v>
      </c>
      <c r="AZ348" s="153"/>
      <c r="BA348" s="109"/>
      <c r="BB348" s="10" t="str">
        <f>IFERROR(_xlfn.XLOOKUP(AI348, BS_ATIVIDADE[ATIVIDADE],BS_ATIVIDADE[UNIDADE] ), "*")</f>
        <v>Nº DE SOLDA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Produção e Intervalo</v>
      </c>
      <c r="BR348" s="19">
        <f>IF(OR(B348="",F348=""),"*",AY348/P348)</f>
        <v>0</v>
      </c>
      <c r="BS348" s="19">
        <f>IF(OR(B348="",F348=""),"*",BA348/Q348)</f>
        <v>0</v>
      </c>
      <c r="BT348" s="8" t="str">
        <f t="shared" si="7"/>
        <v/>
      </c>
    </row>
    <row r="349" spans="1:72">
      <c r="A349" s="47" t="str">
        <f>D349&amp;B349</f>
        <v>MATEUS (TP-809)46092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884</v>
      </c>
      <c r="E349" s="159">
        <v>343</v>
      </c>
      <c r="F349" s="126" t="s">
        <v>691</v>
      </c>
      <c r="G349" s="142" t="str">
        <f>IF(D349="","*",VLOOKUP(F349,BS_ATIVIDADE[],3,FALSE))</f>
        <v>MODERNIZAÇÃO</v>
      </c>
      <c r="H349" s="106"/>
      <c r="I349" s="106"/>
      <c r="J349" s="105">
        <v>48</v>
      </c>
      <c r="K349" s="105">
        <v>156.33199999999999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/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1571561</v>
      </c>
      <c r="AO349" s="105">
        <f>IF(BS_CONTROLE[[#This Row],[SUB]]=0, "-", BS_CONTROLE[[#This Row],[SUB]])</f>
        <v>48</v>
      </c>
      <c r="AP349" s="105">
        <f>BS_CONTROLE[[#This Row],[KM - Inicio]]</f>
        <v>156.33199999999999</v>
      </c>
      <c r="AQ349" s="105">
        <f>BS_CONTROLE[[#This Row],[KM - Inicio]]</f>
        <v>156.33199999999999</v>
      </c>
      <c r="AR349" s="108"/>
      <c r="AS349" s="108"/>
      <c r="AT349" s="108"/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7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>A8446092</v>
      </c>
      <c r="B351" s="102">
        <v>46092</v>
      </c>
      <c r="C351" s="135">
        <f>IF(BS_CONTROLE[[#This Row],[DATA]]="","",WEEKNUM(BS_CONTROLE[[#This Row],[DATA]]))</f>
        <v>11</v>
      </c>
      <c r="D351" s="104" t="s">
        <v>688</v>
      </c>
      <c r="E351" s="159">
        <v>345</v>
      </c>
      <c r="F351" s="126" t="s">
        <v>579</v>
      </c>
      <c r="G351" s="142" t="str">
        <f>IF(D351="","*",VLOOKUP(F351,BS_ATIVIDADE[],3,FALSE))</f>
        <v>DETECÇÃO</v>
      </c>
      <c r="H351" s="106" t="s">
        <v>1012</v>
      </c>
      <c r="I351" s="106" t="s">
        <v>1468</v>
      </c>
      <c r="J351" s="105">
        <v>92</v>
      </c>
      <c r="K351" s="105">
        <v>65.3</v>
      </c>
      <c r="L351" s="105" t="s">
        <v>558</v>
      </c>
      <c r="M351" s="127" t="s">
        <v>1469</v>
      </c>
      <c r="N351" s="127" t="s">
        <v>1470</v>
      </c>
      <c r="O351" s="106">
        <v>0.3125</v>
      </c>
      <c r="P351" s="106">
        <v>4.1666666666666664E-2</v>
      </c>
      <c r="Q351" s="105">
        <v>60</v>
      </c>
      <c r="R351" s="10" t="str">
        <f>IFERROR(_xlfn.XLOOKUP(F351, BS_ATIVIDADE[ATIVIDADE],BS_ATIVIDADE[UNIDADE] ), "*")</f>
        <v>KM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1" s="105" t="s">
        <v>1014</v>
      </c>
      <c r="W351" s="151" t="s">
        <v>1240</v>
      </c>
      <c r="X351" s="104" t="s">
        <v>386</v>
      </c>
      <c r="Y351" s="129"/>
      <c r="Z351" s="104"/>
      <c r="AA351" s="105">
        <v>1</v>
      </c>
      <c r="AB351" s="103" t="s">
        <v>377</v>
      </c>
      <c r="AC351" s="152" t="s">
        <v>371</v>
      </c>
      <c r="AD351" s="107">
        <v>0.29166666666666669</v>
      </c>
      <c r="AE351" s="105" t="s">
        <v>558</v>
      </c>
      <c r="AF351" s="105"/>
      <c r="AG351" s="105"/>
      <c r="AH351" s="15"/>
      <c r="AI351" s="126" t="str">
        <f>IF(BS_CONTROLE[[#This Row],[Atividade]]=0, "-", BS_CONTROLE[[#This Row],[Atividade]])</f>
        <v>DETECÇÃO - RONDA 7 DIAS</v>
      </c>
      <c r="AJ351" s="9" t="str">
        <f>IF(BS_CONTROLE[[#This Row],[Atividade]]=0, "-", BS_CONTROLE[[#This Row],[Atividade]])</f>
        <v>DETECÇÃO - RONDA 7 DIAS</v>
      </c>
      <c r="AK351" s="31" t="str">
        <f>BS_CONTROLE[[#This Row],[Local - Partida]]</f>
        <v>ZEV-2</v>
      </c>
      <c r="AL351" s="31" t="str">
        <f>BS_CONTROLE[[#This Row],[Local - Encerramento]]</f>
        <v>ZPG2</v>
      </c>
      <c r="AM351" s="105" t="str">
        <f>IF(BS_CONTROLE[[#This Row],[Entre - Estações]]=0, "-", BS_CONTROLE[[#This Row],[Entre - Estações]])</f>
        <v>ZEV-ZPG</v>
      </c>
      <c r="AN351" s="105" t="str">
        <f>IF(BS_CONTROLE[[#This Row],[SB]]=0, "-", BS_CONTROLE[[#This Row],[SB]])</f>
        <v>ZEVZPG</v>
      </c>
      <c r="AO351" s="105">
        <f>IF(BS_CONTROLE[[#This Row],[SUB]]=0, "-", BS_CONTROLE[[#This Row],[SUB]])</f>
        <v>92</v>
      </c>
      <c r="AP351" s="105">
        <f>BS_CONTROLE[[#This Row],[KM - Inicio]]</f>
        <v>65.3</v>
      </c>
      <c r="AQ351" s="105">
        <f>BS_CONTROLE[[#This Row],[KM - Inicio]]</f>
        <v>65.3</v>
      </c>
      <c r="AR351" s="108"/>
      <c r="AS351" s="108"/>
      <c r="AT351" s="108"/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KM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7"/>
        <v/>
      </c>
    </row>
    <row r="352" spans="1:72">
      <c r="A352" s="47" t="str">
        <f>D352&amp;B352</f>
        <v>JACIANO (TF-674)46092</v>
      </c>
      <c r="B352" s="102">
        <v>46092</v>
      </c>
      <c r="C352" s="135">
        <f>IF(BS_CONTROLE[[#This Row],[DATA]]="","",WEEKNUM(BS_CONTROLE[[#This Row],[DATA]]))</f>
        <v>11</v>
      </c>
      <c r="D352" s="104" t="s">
        <v>858</v>
      </c>
      <c r="E352" s="159">
        <v>346</v>
      </c>
      <c r="F352" s="126" t="s">
        <v>744</v>
      </c>
      <c r="G352" s="142" t="str">
        <f>IF(D352="","*",VLOOKUP(F352,BS_ATIVIDADE[],3,FALSE))</f>
        <v>DORMENTE - SUBSTITUIÇÂO</v>
      </c>
      <c r="H352" s="106" t="s">
        <v>558</v>
      </c>
      <c r="I352" s="106" t="s">
        <v>558</v>
      </c>
      <c r="J352" s="105">
        <v>92</v>
      </c>
      <c r="K352" s="105">
        <v>72</v>
      </c>
      <c r="L352" s="105" t="s">
        <v>558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2" s="106">
        <v>0.41666666666666669</v>
      </c>
      <c r="P352" s="106">
        <v>8.3333333333333329E-2</v>
      </c>
      <c r="Q352" s="105">
        <v>30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1026</v>
      </c>
      <c r="W352" s="151" t="s">
        <v>1051</v>
      </c>
      <c r="X352" s="104" t="s">
        <v>386</v>
      </c>
      <c r="Y352" s="129"/>
      <c r="Z352" s="104"/>
      <c r="AA352" s="105" t="s">
        <v>558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ZEZ-069</v>
      </c>
      <c r="AN352" s="105" t="str">
        <f>IF(BS_CONTROLE[[#This Row],[SB]]=0, "-", BS_CONTROLE[[#This Row],[SB]])</f>
        <v>K73K722</v>
      </c>
      <c r="AO352" s="105">
        <f>IF(BS_CONTROLE[[#This Row],[SUB]]=0, "-", BS_CONTROLE[[#This Row],[SUB]])</f>
        <v>92</v>
      </c>
      <c r="AP352" s="105">
        <f>BS_CONTROLE[[#This Row],[KM - Inicio]]</f>
        <v>72</v>
      </c>
      <c r="AQ352" s="105">
        <f>BS_CONTROLE[[#This Row],[KM - Inicio]]</f>
        <v>72</v>
      </c>
      <c r="AR352" s="108"/>
      <c r="AS352" s="108"/>
      <c r="AT352" s="108"/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 e Intervalo</v>
      </c>
      <c r="BR352" s="19">
        <f>IF(OR(B352="",F352=""),"*",AY352/P352)</f>
        <v>0</v>
      </c>
      <c r="BS352" s="19">
        <f>IF(OR(B352="",F352=""),"*",BA352/Q352)</f>
        <v>0</v>
      </c>
      <c r="BT352" s="8" t="str">
        <f t="shared" si="7"/>
        <v/>
      </c>
    </row>
    <row r="353" spans="1:72">
      <c r="A353" s="47" t="str">
        <f>D353&amp;B353</f>
        <v>MODERNIZAÇÃO TURMA 246092</v>
      </c>
      <c r="B353" s="102">
        <v>46092</v>
      </c>
      <c r="C353" s="135">
        <f>IF(BS_CONTROLE[[#This Row],[DATA]]="","",WEEKNUM(BS_CONTROLE[[#This Row],[DATA]]))</f>
        <v>11</v>
      </c>
      <c r="D353" s="104" t="s">
        <v>596</v>
      </c>
      <c r="E353" s="159">
        <v>347</v>
      </c>
      <c r="F353" s="126" t="s">
        <v>691</v>
      </c>
      <c r="G353" s="142" t="str">
        <f>IF(D353="","*",VLOOKUP(F353,BS_ATIVIDADE[],3,FALSE))</f>
        <v>MODERNIZAÇÃO</v>
      </c>
      <c r="H353" s="106" t="s">
        <v>558</v>
      </c>
      <c r="I353" s="106" t="s">
        <v>558</v>
      </c>
      <c r="J353" s="105">
        <v>92</v>
      </c>
      <c r="K353" s="105">
        <v>80.040000000000006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3" s="106">
        <v>0.34375</v>
      </c>
      <c r="P353" s="106">
        <v>6.25E-2</v>
      </c>
      <c r="Q353" s="105">
        <v>1</v>
      </c>
      <c r="R353" s="10" t="str">
        <f>IFERROR(_xlfn.XLOOKUP(F353, BS_ATIVIDADE[ATIVIDADE],BS_ATIVIDADE[UNIDADE] ), "*")</f>
        <v>Nº DE SOLDA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1009</v>
      </c>
      <c r="W353" s="151" t="s">
        <v>1022</v>
      </c>
      <c r="X353" s="104" t="s">
        <v>386</v>
      </c>
      <c r="Y353" s="129"/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MODERNIZAÇÃO - SOLDA</v>
      </c>
      <c r="AJ353" s="9" t="str">
        <f>IF(BS_CONTROLE[[#This Row],[Atividade]]=0, "-", BS_CONTROLE[[#This Row],[Atividade]])</f>
        <v>MODERNIZAÇÃO - SOLDA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ZXW-ZEZ</v>
      </c>
      <c r="AN353" s="105" t="str">
        <f>IF(BS_CONTROLE[[#This Row],[SB]]=0, "-", BS_CONTROLE[[#This Row],[SB]])</f>
        <v>ZXWK792</v>
      </c>
      <c r="AO353" s="105">
        <f>IF(BS_CONTROLE[[#This Row],[SUB]]=0, "-", BS_CONTROLE[[#This Row],[SUB]])</f>
        <v>92</v>
      </c>
      <c r="AP353" s="105">
        <f>BS_CONTROLE[[#This Row],[KM - Inicio]]</f>
        <v>80.040000000000006</v>
      </c>
      <c r="AQ353" s="105">
        <f>BS_CONTROLE[[#This Row],[KM - Inicio]]</f>
        <v>80.040000000000006</v>
      </c>
      <c r="AR353" s="108"/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SOLDA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7"/>
        <v/>
      </c>
    </row>
    <row r="354" spans="1:72">
      <c r="A354" s="47" t="str">
        <f>D354&amp;B354</f>
        <v>CARLOS (TP-722)46092</v>
      </c>
      <c r="B354" s="102">
        <v>46092</v>
      </c>
      <c r="C354" s="135">
        <f>IF(BS_CONTROLE[[#This Row],[DATA]]="","",WEEKNUM(BS_CONTROLE[[#This Row],[DATA]]))</f>
        <v>11</v>
      </c>
      <c r="D354" s="104" t="s">
        <v>826</v>
      </c>
      <c r="E354" s="159">
        <v>348</v>
      </c>
      <c r="F354" s="126" t="s">
        <v>744</v>
      </c>
      <c r="G354" s="142" t="str">
        <f>IF(D354="","*",VLOOKUP(F354,BS_ATIVIDADE[],3,FALSE))</f>
        <v>DORMENTE - SUBSTITUIÇÂO</v>
      </c>
      <c r="H354" s="106" t="s">
        <v>558</v>
      </c>
      <c r="I354" s="106" t="s">
        <v>558</v>
      </c>
      <c r="J354" s="105">
        <v>92</v>
      </c>
      <c r="K354" s="105">
        <v>82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4" s="106">
        <v>0.41666666666666669</v>
      </c>
      <c r="P354" s="106">
        <v>8.3333333333333329E-2</v>
      </c>
      <c r="Q354" s="105">
        <v>30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1026</v>
      </c>
      <c r="W354" s="151" t="s">
        <v>1051</v>
      </c>
      <c r="X354" s="104" t="s">
        <v>386</v>
      </c>
      <c r="Y354" s="129"/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</v>
      </c>
      <c r="AN354" s="105" t="str">
        <f>IF(BS_CONTROLE[[#This Row],[SB]]=0, "-", BS_CONTROLE[[#This Row],[SB]])</f>
        <v>ZXW2</v>
      </c>
      <c r="AO354" s="105">
        <f>IF(BS_CONTROLE[[#This Row],[SUB]]=0, "-", BS_CONTROLE[[#This Row],[SUB]])</f>
        <v>92</v>
      </c>
      <c r="AP354" s="105">
        <f>BS_CONTROLE[[#This Row],[KM - Inicio]]</f>
        <v>82</v>
      </c>
      <c r="AQ354" s="105">
        <f>BS_CONTROLE[[#This Row],[KM - Inicio]]</f>
        <v>82</v>
      </c>
      <c r="AR354" s="108"/>
      <c r="AS354" s="108"/>
      <c r="AT354" s="108"/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7"/>
        <v/>
      </c>
    </row>
    <row r="355" spans="1:72">
      <c r="A355" s="47" t="str">
        <f>D355&amp;B355</f>
        <v>EXPANSÃO TURMA 146092</v>
      </c>
      <c r="B355" s="102">
        <v>46092</v>
      </c>
      <c r="C355" s="135">
        <f>IF(BS_CONTROLE[[#This Row],[DATA]]="","",WEEKNUM(BS_CONTROLE[[#This Row],[DATA]]))</f>
        <v>11</v>
      </c>
      <c r="D355" s="104" t="s">
        <v>559</v>
      </c>
      <c r="E355" s="159">
        <v>285</v>
      </c>
      <c r="F355" s="126" t="s">
        <v>619</v>
      </c>
      <c r="G355" s="142" t="str">
        <f>IF(D355="","*",VLOOKUP(F355,BS_ATIVIDADE[],3,FALSE))</f>
        <v>EXPANSÃO</v>
      </c>
      <c r="H355" s="106" t="s">
        <v>558</v>
      </c>
      <c r="I355" s="106" t="s">
        <v>558</v>
      </c>
      <c r="J355" s="105">
        <v>30</v>
      </c>
      <c r="K355" s="105">
        <v>111.5</v>
      </c>
      <c r="L355" s="105">
        <v>112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5" s="127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5" s="106">
        <v>0.41666666666666669</v>
      </c>
      <c r="P355" s="106">
        <v>6.25E-2</v>
      </c>
      <c r="Q355" s="105">
        <v>1</v>
      </c>
      <c r="R355" s="10" t="str">
        <f>IFERROR(_xlfn.XLOOKUP(F355, BS_ATIVIDADE[ATIVIDADE],BS_ATIVIDADE[UNIDADE] ), "*")</f>
        <v>Nº DE SOLDA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5" s="105" t="s">
        <v>1044</v>
      </c>
      <c r="W355" s="151" t="s">
        <v>1022</v>
      </c>
      <c r="X355" s="104" t="s">
        <v>386</v>
      </c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EXPANSÃO - SOLDA</v>
      </c>
      <c r="AJ355" s="9" t="str">
        <f>IF(BS_CONTROLE[[#This Row],[Atividade]]=0, "-", BS_CONTROLE[[#This Row],[Atividade]])</f>
        <v>EXPANSÃO - SOLDA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ZGM-109</v>
      </c>
      <c r="AN355" s="105">
        <f>IF(BS_CONTROLE[[#This Row],[SB]]=0, "-", BS_CONTROLE[[#This Row],[SB]])</f>
        <v>1121111</v>
      </c>
      <c r="AO355" s="105">
        <f>IF(BS_CONTROLE[[#This Row],[SUB]]=0, "-", BS_CONTROLE[[#This Row],[SUB]])</f>
        <v>30</v>
      </c>
      <c r="AP355" s="105">
        <f>BS_CONTROLE[[#This Row],[KM - Inicio]]</f>
        <v>111.5</v>
      </c>
      <c r="AQ355" s="105">
        <f>BS_CONTROLE[[#This Row],[KM - Inicio]]</f>
        <v>111.5</v>
      </c>
      <c r="AR355" s="108"/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/>
      <c r="BB355" s="10" t="str">
        <f>IFERROR(_xlfn.XLOOKUP(AI355, BS_ATIVIDADE[ATIVIDADE],BS_ATIVIDADE[UNIDADE] ), "*")</f>
        <v>Nº DE SOLDA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7"/>
        <v/>
      </c>
    </row>
    <row r="356" spans="1:72">
      <c r="A356" s="47" t="str">
        <f>D356&amp;B356</f>
        <v>DIEGO (TF-42)46092</v>
      </c>
      <c r="B356" s="102">
        <v>46092</v>
      </c>
      <c r="C356" s="135">
        <f>IF(BS_CONTROLE[[#This Row],[DATA]]="","",WEEKNUM(BS_CONTROLE[[#This Row],[DATA]]))</f>
        <v>11</v>
      </c>
      <c r="D356" s="104" t="s">
        <v>835</v>
      </c>
      <c r="E356" s="159">
        <v>286</v>
      </c>
      <c r="F356" s="126" t="s">
        <v>636</v>
      </c>
      <c r="G356" s="142" t="str">
        <f>IF(D356="","*",VLOOKUP(F356,BS_ATIVIDADE[],3,FALSE))</f>
        <v>LIMPEZA LASTRO</v>
      </c>
      <c r="H356" s="106" t="s">
        <v>558</v>
      </c>
      <c r="I356" s="106" t="s">
        <v>558</v>
      </c>
      <c r="J356" s="105">
        <v>30</v>
      </c>
      <c r="K356" s="105">
        <v>113</v>
      </c>
      <c r="L356" s="105" t="s">
        <v>558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6" s="106">
        <v>0.41666666666666669</v>
      </c>
      <c r="P356" s="106">
        <v>6.25E-2</v>
      </c>
      <c r="Q356" s="105">
        <v>30</v>
      </c>
      <c r="R356" s="10" t="str">
        <f>IFERROR(_xlfn.XLOOKUP(F356, BS_ATIVIDADE[ATIVIDADE],BS_ATIVIDADE[UNIDADE] ), "*")</f>
        <v>M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1026</v>
      </c>
      <c r="W356" s="151" t="s">
        <v>1292</v>
      </c>
      <c r="X356" s="104" t="s">
        <v>386</v>
      </c>
      <c r="Y356" s="129"/>
      <c r="Z356" s="104"/>
      <c r="AA356" s="105" t="s">
        <v>558</v>
      </c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LIMPEZA LASTRO</v>
      </c>
      <c r="AJ356" s="9" t="str">
        <f>IF(BS_CONTROLE[[#This Row],[Atividade]]=0, "-", BS_CONTROLE[[#This Row],[Atividade]])</f>
        <v>LIMPEZA LASTRO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1131121</v>
      </c>
      <c r="AO356" s="105">
        <f>IF(BS_CONTROLE[[#This Row],[SUB]]=0, "-", BS_CONTROLE[[#This Row],[SUB]])</f>
        <v>30</v>
      </c>
      <c r="AP356" s="105">
        <f>BS_CONTROLE[[#This Row],[KM - Inicio]]</f>
        <v>113</v>
      </c>
      <c r="AQ356" s="105">
        <f>BS_CONTROLE[[#This Row],[KM - Inicio]]</f>
        <v>113</v>
      </c>
      <c r="AR356" s="108"/>
      <c r="AS356" s="108"/>
      <c r="AT356" s="108"/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/>
      <c r="BB356" s="10" t="str">
        <f>IFERROR(_xlfn.XLOOKUP(AI356, BS_ATIVIDADE[ATIVIDADE],BS_ATIVIDADE[UNIDADE] ), "*")</f>
        <v>M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7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1471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1472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1472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00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86" operator="equal">
      <formula>"NÃO"</formula>
    </cfRule>
    <cfRule type="cellIs" dxfId="220" priority="11787" operator="equal">
      <formula>"SIM"</formula>
    </cfRule>
  </conditionalFormatting>
  <conditionalFormatting sqref="AZ6:AZ1001">
    <cfRule type="expression" dxfId="219" priority="54242">
      <formula>#REF!=1</formula>
    </cfRule>
  </conditionalFormatting>
  <conditionalFormatting sqref="BE6:BE1001 AY6:AY1001 U6:U1001">
    <cfRule type="cellIs" dxfId="218" priority="54226" operator="equal">
      <formula>"ERRO"</formula>
    </cfRule>
  </conditionalFormatting>
  <conditionalFormatting sqref="BQ6:BQ1001">
    <cfRule type="cellIs" dxfId="217" priority="54221" operator="equal">
      <formula>"Produção e Intervalo"</formula>
    </cfRule>
    <cfRule type="cellIs" dxfId="216" priority="54222" operator="equal">
      <formula>"Aderente"</formula>
    </cfRule>
    <cfRule type="cellIs" dxfId="215" priority="54223" operator="equal">
      <formula>"Intervalo"</formula>
    </cfRule>
    <cfRule type="cellIs" dxfId="214" priority="54224" operator="equal">
      <formula>"Produção"</formula>
    </cfRule>
    <cfRule type="cellIs" dxfId="213" priority="54225" operator="equal">
      <formula>"ERRO"</formula>
    </cfRule>
  </conditionalFormatting>
  <conditionalFormatting sqref="BR6:BS1001">
    <cfRule type="cellIs" dxfId="212" priority="54203" operator="equal">
      <formula>"*"</formula>
    </cfRule>
    <cfRule type="cellIs" dxfId="211" priority="54204" operator="greaterThanOrEqual">
      <formula>1</formula>
    </cfRule>
    <cfRule type="cellIs" dxfId="210" priority="54205" operator="lessThan">
      <formula>1</formula>
    </cfRule>
  </conditionalFormatting>
  <conditionalFormatting sqref="BK949 BK81 BK83:BK84 BK101 BK67 BK69 BK72:BK73 BJ9:BJ1001">
    <cfRule type="iconSet" priority="6099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948 BK317 BK305:BK310 BK321">
    <cfRule type="iconSet" priority="6099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29" operator="equal">
      <formula>"OPORTUNIDADE"</formula>
    </cfRule>
  </conditionalFormatting>
  <conditionalFormatting sqref="Y6:Z39">
    <cfRule type="cellIs" dxfId="208" priority="327" operator="equal">
      <formula>"NÃO"</formula>
    </cfRule>
    <cfRule type="cellIs" dxfId="207" priority="328" operator="equal">
      <formula>"SIM"</formula>
    </cfRule>
  </conditionalFormatting>
  <conditionalFormatting sqref="BH6:BH8">
    <cfRule type="iconSet" priority="325">
      <iconSet showValue="0">
        <cfvo type="percent" val="0"/>
        <cfvo type="num" val="1"/>
        <cfvo type="num" val="1" gte="0"/>
      </iconSet>
    </cfRule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97" operator="equal">
      <formula>"OPORTUNIDADE"</formula>
    </cfRule>
  </conditionalFormatting>
  <conditionalFormatting sqref="Y44:Z44">
    <cfRule type="cellIs" dxfId="205" priority="295" operator="equal">
      <formula>"NÃO"</formula>
    </cfRule>
    <cfRule type="cellIs" dxfId="204" priority="296" operator="equal">
      <formula>"SIM"</formula>
    </cfRule>
  </conditionalFormatting>
  <conditionalFormatting sqref="Y48:Z52">
    <cfRule type="cellIs" dxfId="203" priority="294" operator="equal">
      <formula>"OPORTUNIDADE"</formula>
    </cfRule>
  </conditionalFormatting>
  <conditionalFormatting sqref="Y48:Z52">
    <cfRule type="cellIs" dxfId="202" priority="292" operator="equal">
      <formula>"NÃO"</formula>
    </cfRule>
    <cfRule type="cellIs" dxfId="201" priority="293" operator="equal">
      <formula>"SIM"</formula>
    </cfRule>
  </conditionalFormatting>
  <conditionalFormatting sqref="Y68:Z68">
    <cfRule type="cellIs" dxfId="200" priority="288" operator="equal">
      <formula>"OPORTUNIDADE"</formula>
    </cfRule>
  </conditionalFormatting>
  <conditionalFormatting sqref="Y68:Z68">
    <cfRule type="cellIs" dxfId="199" priority="286" operator="equal">
      <formula>"NÃO"</formula>
    </cfRule>
    <cfRule type="cellIs" dxfId="198" priority="287" operator="equal">
      <formula>"SIM"</formula>
    </cfRule>
  </conditionalFormatting>
  <conditionalFormatting sqref="Y75:Z75">
    <cfRule type="cellIs" dxfId="197" priority="285" operator="equal">
      <formula>"OPORTUNIDADE"</formula>
    </cfRule>
  </conditionalFormatting>
  <conditionalFormatting sqref="Y75:Z75">
    <cfRule type="cellIs" dxfId="196" priority="283" operator="equal">
      <formula>"NÃO"</formula>
    </cfRule>
    <cfRule type="cellIs" dxfId="195" priority="284" operator="equal">
      <formula>"SIM"</formula>
    </cfRule>
  </conditionalFormatting>
  <conditionalFormatting sqref="Y77:Z78">
    <cfRule type="cellIs" dxfId="194" priority="282" operator="equal">
      <formula>"OPORTUNIDADE"</formula>
    </cfRule>
  </conditionalFormatting>
  <conditionalFormatting sqref="Y77:Z78">
    <cfRule type="cellIs" dxfId="193" priority="280" operator="equal">
      <formula>"NÃO"</formula>
    </cfRule>
    <cfRule type="cellIs" dxfId="192" priority="281" operator="equal">
      <formula>"SIM"</formula>
    </cfRule>
  </conditionalFormatting>
  <conditionalFormatting sqref="Y81:Z81">
    <cfRule type="cellIs" dxfId="191" priority="279" operator="equal">
      <formula>"OPORTUNIDADE"</formula>
    </cfRule>
  </conditionalFormatting>
  <conditionalFormatting sqref="Y81:Z81">
    <cfRule type="cellIs" dxfId="190" priority="277" operator="equal">
      <formula>"NÃO"</formula>
    </cfRule>
    <cfRule type="cellIs" dxfId="189" priority="278" operator="equal">
      <formula>"SIM"</formula>
    </cfRule>
  </conditionalFormatting>
  <conditionalFormatting sqref="Y82:Z82">
    <cfRule type="cellIs" dxfId="188" priority="276" operator="equal">
      <formula>"OPORTUNIDADE"</formula>
    </cfRule>
  </conditionalFormatting>
  <conditionalFormatting sqref="Y82:Z82">
    <cfRule type="cellIs" dxfId="187" priority="274" operator="equal">
      <formula>"NÃO"</formula>
    </cfRule>
    <cfRule type="cellIs" dxfId="186" priority="275" operator="equal">
      <formula>"SIM"</formula>
    </cfRule>
  </conditionalFormatting>
  <conditionalFormatting sqref="Y91:Z91">
    <cfRule type="cellIs" dxfId="185" priority="273" operator="equal">
      <formula>"OPORTUNIDADE"</formula>
    </cfRule>
  </conditionalFormatting>
  <conditionalFormatting sqref="Y91:Z91">
    <cfRule type="cellIs" dxfId="184" priority="271" operator="equal">
      <formula>"NÃO"</formula>
    </cfRule>
    <cfRule type="cellIs" dxfId="183" priority="272" operator="equal">
      <formula>"SIM"</formula>
    </cfRule>
  </conditionalFormatting>
  <conditionalFormatting sqref="Y93:Z93">
    <cfRule type="cellIs" dxfId="182" priority="270" operator="equal">
      <formula>"OPORTUNIDADE"</formula>
    </cfRule>
  </conditionalFormatting>
  <conditionalFormatting sqref="Y93:Z93">
    <cfRule type="cellIs" dxfId="181" priority="268" operator="equal">
      <formula>"NÃO"</formula>
    </cfRule>
    <cfRule type="cellIs" dxfId="180" priority="269" operator="equal">
      <formula>"SIM"</formula>
    </cfRule>
  </conditionalFormatting>
  <conditionalFormatting sqref="Y95:Z95">
    <cfRule type="cellIs" dxfId="179" priority="267" operator="equal">
      <formula>"OPORTUNIDADE"</formula>
    </cfRule>
  </conditionalFormatting>
  <conditionalFormatting sqref="Y95:Z95">
    <cfRule type="cellIs" dxfId="178" priority="265" operator="equal">
      <formula>"NÃO"</formula>
    </cfRule>
    <cfRule type="cellIs" dxfId="177" priority="266" operator="equal">
      <formula>"SIM"</formula>
    </cfRule>
  </conditionalFormatting>
  <conditionalFormatting sqref="Y96:Z97">
    <cfRule type="cellIs" dxfId="176" priority="264" operator="equal">
      <formula>"OPORTUNIDADE"</formula>
    </cfRule>
  </conditionalFormatting>
  <conditionalFormatting sqref="Y96:Z97">
    <cfRule type="cellIs" dxfId="175" priority="262" operator="equal">
      <formula>"NÃO"</formula>
    </cfRule>
    <cfRule type="cellIs" dxfId="174" priority="263" operator="equal">
      <formula>"SIM"</formula>
    </cfRule>
  </conditionalFormatting>
  <conditionalFormatting sqref="BK95:BK9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93">
      <iconSet showValue="0">
        <cfvo type="percent" val="0"/>
        <cfvo type="num" val="1"/>
        <cfvo type="num" val="1" gte="0"/>
      </iconSet>
    </cfRule>
    <cfRule type="iconSet" priority="6109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6:BP297 BP303 BP310 BP323:BP325 BP328:BP1001 BP317:BP321">
    <cfRule type="iconSet" priority="6109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07" operator="equal">
      <formula>"OPORTUNIDADE"</formula>
    </cfRule>
  </conditionalFormatting>
  <conditionalFormatting sqref="Z173">
    <cfRule type="cellIs" dxfId="172" priority="205" operator="equal">
      <formula>"NÃO"</formula>
    </cfRule>
    <cfRule type="cellIs" dxfId="171" priority="206" operator="equal">
      <formula>"SIM"</formula>
    </cfRule>
  </conditionalFormatting>
  <conditionalFormatting sqref="BP1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64" operator="equal">
      <formula>"OPORTUNIDADE"</formula>
    </cfRule>
  </conditionalFormatting>
  <conditionalFormatting sqref="Z201">
    <cfRule type="cellIs" dxfId="169" priority="162" operator="equal">
      <formula>"NÃO"</formula>
    </cfRule>
    <cfRule type="cellIs" dxfId="168" priority="163" operator="equal">
      <formula>"SIM"</formula>
    </cfRule>
  </conditionalFormatting>
  <conditionalFormatting sqref="Z202">
    <cfRule type="cellIs" dxfId="167" priority="161" operator="equal">
      <formula>"OPORTUNIDADE"</formula>
    </cfRule>
  </conditionalFormatting>
  <conditionalFormatting sqref="Z202">
    <cfRule type="cellIs" dxfId="166" priority="159" operator="equal">
      <formula>"NÃO"</formula>
    </cfRule>
    <cfRule type="cellIs" dxfId="165" priority="160" operator="equal">
      <formula>"SIM"</formula>
    </cfRule>
  </conditionalFormatting>
  <conditionalFormatting sqref="BP14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53" operator="equal">
      <formula>"OPORTUNIDADE"</formula>
    </cfRule>
  </conditionalFormatting>
  <conditionalFormatting sqref="Y201">
    <cfRule type="cellIs" dxfId="163" priority="151" operator="equal">
      <formula>"NÃO"</formula>
    </cfRule>
    <cfRule type="cellIs" dxfId="162" priority="152" operator="equal">
      <formula>"SIM"</formula>
    </cfRule>
  </conditionalFormatting>
  <conditionalFormatting sqref="BK19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1" operator="equal">
      <formula>"OPORTUNIDADE"</formula>
    </cfRule>
  </conditionalFormatting>
  <conditionalFormatting sqref="Z245">
    <cfRule type="cellIs" dxfId="160" priority="129" operator="equal">
      <formula>"NÃO"</formula>
    </cfRule>
    <cfRule type="cellIs" dxfId="159" priority="130" operator="equal">
      <formula>"SIM"</formula>
    </cfRule>
  </conditionalFormatting>
  <conditionalFormatting sqref="BP18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05" operator="equal">
      <formula>"OPORTUNIDADE"</formula>
    </cfRule>
  </conditionalFormatting>
  <conditionalFormatting sqref="Z285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Z286">
    <cfRule type="cellIs" dxfId="155" priority="102" operator="equal">
      <formula>"OPORTUNIDADE"</formula>
    </cfRule>
  </conditionalFormatting>
  <conditionalFormatting sqref="Z286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BK25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1473</v>
      </c>
      <c r="C3" s="174" t="s">
        <v>1474</v>
      </c>
      <c r="D3" s="174" t="s">
        <v>1475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4" t="s">
        <v>1476</v>
      </c>
      <c r="C2" s="224"/>
      <c r="D2" s="224"/>
      <c r="E2" s="224"/>
      <c r="F2" s="224"/>
      <c r="G2" s="224"/>
    </row>
    <row r="3" spans="2:7" ht="15" customHeight="1">
      <c r="B3" s="225"/>
      <c r="C3" s="225"/>
      <c r="D3" s="225"/>
      <c r="E3" s="225"/>
      <c r="F3" s="225"/>
      <c r="G3" s="225"/>
    </row>
    <row r="4" spans="2:7">
      <c r="B4" s="160" t="s">
        <v>1477</v>
      </c>
      <c r="C4" s="160" t="s">
        <v>1478</v>
      </c>
      <c r="D4" s="160" t="s">
        <v>1479</v>
      </c>
      <c r="E4" s="160" t="s">
        <v>1480</v>
      </c>
      <c r="F4" s="160" t="s">
        <v>4</v>
      </c>
      <c r="G4" s="160" t="s">
        <v>1481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1482</v>
      </c>
      <c r="C6" s="161">
        <v>407867</v>
      </c>
      <c r="D6" s="161" t="s">
        <v>1483</v>
      </c>
      <c r="E6" s="161" t="s">
        <v>789</v>
      </c>
      <c r="F6" s="161" t="s">
        <v>1484</v>
      </c>
      <c r="G6" s="162"/>
    </row>
    <row r="7" spans="2:7">
      <c r="B7" s="161" t="s">
        <v>1485</v>
      </c>
      <c r="C7" s="161">
        <v>293644</v>
      </c>
      <c r="D7" s="161" t="s">
        <v>1486</v>
      </c>
      <c r="E7" s="161" t="s">
        <v>789</v>
      </c>
      <c r="F7" s="161" t="s">
        <v>1484</v>
      </c>
      <c r="G7" s="162"/>
    </row>
    <row r="8" spans="2:7">
      <c r="B8" s="161" t="s">
        <v>1487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1488</v>
      </c>
      <c r="C9" s="161">
        <v>256790</v>
      </c>
      <c r="D9" s="161" t="s">
        <v>1489</v>
      </c>
      <c r="E9" s="161" t="s">
        <v>790</v>
      </c>
      <c r="F9" s="161" t="s">
        <v>1490</v>
      </c>
      <c r="G9" s="162">
        <v>46357</v>
      </c>
    </row>
    <row r="10" spans="2:7">
      <c r="B10" s="161" t="s">
        <v>1491</v>
      </c>
      <c r="C10" s="161">
        <v>265193</v>
      </c>
      <c r="D10" s="161" t="s">
        <v>1492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1493</v>
      </c>
      <c r="C11" s="161">
        <v>293716</v>
      </c>
      <c r="D11" s="161" t="s">
        <v>1494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1495</v>
      </c>
      <c r="C12" s="161">
        <v>257258</v>
      </c>
      <c r="D12" s="161" t="s">
        <v>1496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1497</v>
      </c>
      <c r="C13" s="161">
        <v>371147</v>
      </c>
      <c r="D13" s="161" t="s">
        <v>1498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1499</v>
      </c>
      <c r="C14" s="161">
        <v>259230</v>
      </c>
      <c r="D14" s="161" t="s">
        <v>1500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1501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1502</v>
      </c>
      <c r="C16" s="161">
        <v>258542</v>
      </c>
      <c r="D16" s="161" t="s">
        <v>1503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1504</v>
      </c>
      <c r="C17" s="161">
        <v>257050</v>
      </c>
      <c r="D17" s="161" t="s">
        <v>1505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1" sqref="B11:G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6" t="s">
        <v>1506</v>
      </c>
      <c r="C2" s="226"/>
      <c r="D2" s="226"/>
      <c r="E2" s="226"/>
      <c r="F2" s="226"/>
      <c r="G2" s="226"/>
    </row>
    <row r="3" spans="2:7" ht="15" customHeight="1">
      <c r="B3" s="226"/>
      <c r="C3" s="226"/>
      <c r="D3" s="226"/>
      <c r="E3" s="226"/>
      <c r="F3" s="226"/>
      <c r="G3" s="226"/>
    </row>
    <row r="4" spans="2:7" ht="15" customHeight="1">
      <c r="B4" s="163" t="s">
        <v>651</v>
      </c>
      <c r="C4" s="163" t="s">
        <v>1507</v>
      </c>
      <c r="D4" s="163" t="s">
        <v>1508</v>
      </c>
      <c r="E4" s="163" t="s">
        <v>1509</v>
      </c>
      <c r="F4" s="160" t="s">
        <v>1510</v>
      </c>
      <c r="G4" s="163" t="s">
        <v>1511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1512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1513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1512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1514</v>
      </c>
      <c r="G9" s="167" t="s">
        <v>1515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1512</v>
      </c>
      <c r="G10" s="167"/>
    </row>
    <row r="11" spans="2:7">
      <c r="B11" s="191" t="s">
        <v>1516</v>
      </c>
      <c r="C11" s="191">
        <v>9038</v>
      </c>
      <c r="D11" s="192">
        <v>46085</v>
      </c>
      <c r="E11" s="191">
        <v>10520</v>
      </c>
      <c r="F11" s="193" t="s">
        <v>1517</v>
      </c>
      <c r="G11" s="191"/>
    </row>
    <row r="12" spans="2:7">
      <c r="B12" s="167" t="s">
        <v>1516</v>
      </c>
      <c r="C12" s="167">
        <v>9059</v>
      </c>
      <c r="D12" s="168">
        <v>46091</v>
      </c>
      <c r="E12" s="167">
        <v>15600</v>
      </c>
      <c r="F12" s="169" t="s">
        <v>1512</v>
      </c>
      <c r="G12" s="167" t="s">
        <v>1518</v>
      </c>
    </row>
    <row r="13" spans="2:7">
      <c r="B13" s="167" t="s">
        <v>709</v>
      </c>
      <c r="C13" s="167" t="s">
        <v>1519</v>
      </c>
      <c r="D13" s="168">
        <v>46086</v>
      </c>
      <c r="E13" s="167">
        <v>8.5</v>
      </c>
      <c r="F13" s="169" t="s">
        <v>1520</v>
      </c>
      <c r="G13" s="167"/>
    </row>
    <row r="14" spans="2:7">
      <c r="B14" s="167" t="s">
        <v>709</v>
      </c>
      <c r="C14" s="167" t="s">
        <v>1521</v>
      </c>
      <c r="D14" s="168">
        <v>46086</v>
      </c>
      <c r="E14" s="167">
        <v>10000</v>
      </c>
      <c r="F14" s="169" t="s">
        <v>1520</v>
      </c>
      <c r="G14" s="167"/>
    </row>
    <row r="15" spans="2:7">
      <c r="B15" s="167" t="s">
        <v>709</v>
      </c>
      <c r="C15" s="167" t="s">
        <v>1522</v>
      </c>
      <c r="D15" s="168">
        <v>46086</v>
      </c>
      <c r="E15" s="167">
        <v>8000</v>
      </c>
      <c r="F15" s="169" t="s">
        <v>1520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9278</v>
      </c>
      <c r="D20" s="167"/>
      <c r="E20" s="167"/>
      <c r="F20" s="167"/>
      <c r="G20" s="167"/>
    </row>
    <row r="21" spans="2:7">
      <c r="B21" s="167" t="s">
        <v>805</v>
      </c>
      <c r="C21" s="167">
        <v>9244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9320</v>
      </c>
      <c r="D23" s="167"/>
      <c r="E23" s="167"/>
      <c r="F23" s="167"/>
      <c r="G23" s="167"/>
    </row>
    <row r="24" spans="2:7">
      <c r="B24" s="167" t="s">
        <v>808</v>
      </c>
      <c r="C24" s="167">
        <v>9265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1523</v>
      </c>
      <c r="C2" s="121" t="s">
        <v>943</v>
      </c>
      <c r="D2" s="76" t="s">
        <v>945</v>
      </c>
      <c r="E2" s="76" t="s">
        <v>1524</v>
      </c>
      <c r="F2" s="99" t="s">
        <v>1525</v>
      </c>
      <c r="G2" s="76" t="s">
        <v>1526</v>
      </c>
      <c r="H2" s="76" t="s">
        <v>1527</v>
      </c>
      <c r="I2" s="76" t="s">
        <v>1528</v>
      </c>
      <c r="J2" s="76" t="s">
        <v>1529</v>
      </c>
      <c r="K2" s="78" t="s">
        <v>1530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*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*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*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*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*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46092</v>
      </c>
      <c r="D343" s="94" t="str">
        <f>IF(SP_SUL!D347="","*",SP_SUL!D347)</f>
        <v>CAIQUE (TP-869)</v>
      </c>
      <c r="E343" s="94" t="str">
        <f>IF(SP_SUL!H347="","*",SP_SUL!H347)</f>
        <v>-</v>
      </c>
      <c r="F343" s="100" t="str">
        <f>IF(SP_SUL!M347="","*",SP_SUL!M347)</f>
        <v>ZEJ-ZEV</v>
      </c>
      <c r="G343" s="95" t="str">
        <f>IF(SP_SUL!I347="","*",SP_SUL!I347)</f>
        <v>-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-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>
        <f>IF(SP_SUL!B348="","*",SP_SUL!B348)</f>
        <v>46092</v>
      </c>
      <c r="D344" s="94" t="str">
        <f>IF(SP_SUL!D348="","*",SP_SUL!D348)</f>
        <v>WALTER (TP-810)</v>
      </c>
      <c r="E344" s="94" t="str">
        <f>IF(SP_SUL!H348="","*",SP_SUL!H348)</f>
        <v>-</v>
      </c>
      <c r="F344" s="100" t="str">
        <f>IF(SP_SUL!M348="","*",SP_SUL!M348)</f>
        <v>ZEJ-ZEV</v>
      </c>
      <c r="G344" s="95" t="str">
        <f>IF(SP_SUL!I348="","*",SP_SUL!I348)</f>
        <v>-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-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46092</v>
      </c>
      <c r="D345" s="94" t="str">
        <f>IF(SP_SUL!D349="","*",SP_SUL!D349)</f>
        <v>MATEUS (TP-809)</v>
      </c>
      <c r="E345" s="94" t="str">
        <f>IF(SP_SUL!H349="","*",SP_SUL!H349)</f>
        <v>*</v>
      </c>
      <c r="F345" s="100" t="str">
        <f>IF(SP_SUL!M349="","*",SP_SUL!M349)</f>
        <v>ZEJ-ZEV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A84</v>
      </c>
      <c r="E347" s="94" t="str">
        <f>IF(SP_SUL!H351="","*",SP_SUL!H351)</f>
        <v>ZEV-2</v>
      </c>
      <c r="F347" s="100" t="str">
        <f>IF(SP_SUL!M351="","*",SP_SUL!M351)</f>
        <v>ZEV-ZPG</v>
      </c>
      <c r="G347" s="95" t="str">
        <f>IF(SP_SUL!I351="","*",SP_SUL!I351)</f>
        <v>ZPG2</v>
      </c>
      <c r="H347" s="95" t="str">
        <f>IF(SP_SUL!AB351="","*",SP_SUL!AB351)</f>
        <v>FIXO</v>
      </c>
      <c r="I347" s="95" t="str">
        <f>IF(SP_SUL!AC351="","*",SP_SUL!AC351)</f>
        <v>ACIONAMENTO</v>
      </c>
      <c r="J347" s="96">
        <f>IF(SP_SUL!AA351="","*",SP_SUL!AA351)</f>
        <v>1</v>
      </c>
      <c r="K347" s="97">
        <f>IF(SP_SUL!AD351="","*",SP_SUL!AD351)</f>
        <v>0.29166666666666669</v>
      </c>
    </row>
    <row r="348" spans="2:11" hidden="1">
      <c r="B348" s="94" t="str">
        <f>IF(SP_SUL!Y352="","*",SP_SUL!Y352)</f>
        <v>*</v>
      </c>
      <c r="C348" s="95">
        <f>IF(SP_SUL!B352="","*",SP_SUL!B352)</f>
        <v>46092</v>
      </c>
      <c r="D348" s="94" t="str">
        <f>IF(SP_SUL!D352="","*",SP_SUL!D352)</f>
        <v>JACIANO (TF-674)</v>
      </c>
      <c r="E348" s="94" t="str">
        <f>IF(SP_SUL!H352="","*",SP_SUL!H352)</f>
        <v>-</v>
      </c>
      <c r="F348" s="100" t="str">
        <f>IF(SP_SUL!M352="","*",SP_SUL!M352)</f>
        <v>ZEZ-069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>
        <f>IF(SP_SUL!B353="","*",SP_SUL!B353)</f>
        <v>46092</v>
      </c>
      <c r="D349" s="94" t="str">
        <f>IF(SP_SUL!D353="","*",SP_SUL!D353)</f>
        <v>MODERNIZAÇÃO TURMA 2</v>
      </c>
      <c r="E349" s="94" t="str">
        <f>IF(SP_SUL!H353="","*",SP_SUL!H353)</f>
        <v>-</v>
      </c>
      <c r="F349" s="100" t="str">
        <f>IF(SP_SUL!M353="","*",SP_SUL!M353)</f>
        <v>ZXW-ZEZ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>
        <f>IF(SP_SUL!B354="","*",SP_SUL!B354)</f>
        <v>46092</v>
      </c>
      <c r="D350" s="94" t="str">
        <f>IF(SP_SUL!D354="","*",SP_SUL!D354)</f>
        <v>CARLOS (TP-722)</v>
      </c>
      <c r="E350" s="94" t="str">
        <f>IF(SP_SUL!H354="","*",SP_SUL!H354)</f>
        <v>-</v>
      </c>
      <c r="F350" s="100" t="str">
        <f>IF(SP_SUL!M354="","*",SP_SUL!M354)</f>
        <v>ZXW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>
        <f>IF(SP_SUL!B355="","*",SP_SUL!B355)</f>
        <v>46092</v>
      </c>
      <c r="D351" s="94" t="str">
        <f>IF(SP_SUL!D355="","*",SP_SUL!D355)</f>
        <v>EXPANSÃO TURMA 1</v>
      </c>
      <c r="E351" s="94" t="str">
        <f>IF(SP_SUL!H355="","*",SP_SUL!H355)</f>
        <v>-</v>
      </c>
      <c r="F351" s="100" t="str">
        <f>IF(SP_SUL!M355="","*",SP_SUL!M355)</f>
        <v>ZGM-109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>
        <f>IF(SP_SUL!B356="","*",SP_SUL!B356)</f>
        <v>46092</v>
      </c>
      <c r="D352" s="94" t="str">
        <f>IF(SP_SUL!D356="","*",SP_SUL!D356)</f>
        <v>DIEGO (TF-42)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-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7"/>
      <c r="B1" s="228"/>
      <c r="C1" s="22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0" t="s">
        <v>1006</v>
      </c>
      <c r="Q1" s="231"/>
      <c r="R1" s="111"/>
      <c r="S1" s="84"/>
      <c r="T1" s="86"/>
      <c r="U1" s="232" t="s">
        <v>1531</v>
      </c>
      <c r="V1" s="232"/>
      <c r="W1" s="232"/>
    </row>
    <row r="2" spans="1:23" ht="15" customHeight="1">
      <c r="A2" s="87" t="s">
        <v>1532</v>
      </c>
      <c r="B2" s="87" t="s">
        <v>1533</v>
      </c>
      <c r="C2" s="87" t="s">
        <v>376</v>
      </c>
      <c r="D2" s="88" t="s">
        <v>958</v>
      </c>
      <c r="E2" s="88" t="s">
        <v>4</v>
      </c>
      <c r="F2" s="88" t="s">
        <v>1534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1535</v>
      </c>
      <c r="T2" s="91" t="s">
        <v>961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 t="str">
        <f ca="1">_xlfn.XLOOKUP(G327&amp;$V$2,BS_CONTROLE[CHAVE],BS_CONTROLE[Quantidade_11],"-")</f>
        <v>-</v>
      </c>
      <c r="W327" s="137">
        <f ca="1">_xlfn.XLOOKUP(G327&amp;$W$2,BS_CONTROLE[CHAVE],BS_CONTROLE[Quantidade_11],"-")</f>
        <v>1</v>
      </c>
    </row>
    <row r="328" spans="1:23" hidden="1">
      <c r="A328" s="146" t="str">
        <f>IF(SP_SUL!Y331="","*",SP_SUL!Y331)</f>
        <v>*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312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*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23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*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1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25</v>
      </c>
    </row>
    <row r="335" spans="1:23" hidden="1">
      <c r="A335" s="146" t="str">
        <f>IF(SP_SUL!Y338="","*",SP_SUL!Y338)</f>
        <v>*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*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 t="str">
        <f ca="1">_xlfn.XLOOKUP(G339&amp;$V$2,BS_CONTROLE[CHAVE],BS_CONTROLE[Quantidade_11],"-")</f>
        <v>-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*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CAIQUE (TP-869)</v>
      </c>
      <c r="H344" s="145" t="str">
        <f>IF(SP_SUL!F347="","*",SP_SUL!F347)</f>
        <v>MODERNIZAÇÃO - SOLDA</v>
      </c>
      <c r="I344" s="145" t="str">
        <f>IF(SP_SUL!H347="","*",SP_SUL!H347)</f>
        <v>-</v>
      </c>
      <c r="J344" s="145" t="str">
        <f>IF(SP_SUL!I347="","*",SP_SUL!I347)</f>
        <v>-</v>
      </c>
      <c r="K344" s="139" t="str">
        <f>IF(SP_SUL!M347="","*",SP_SUL!M347)</f>
        <v>ZEJ-ZEV</v>
      </c>
      <c r="L344" s="139">
        <f>IF(SP_SUL!N347="","*",SP_SUL!N347)</f>
        <v>1561551</v>
      </c>
      <c r="M344" s="140">
        <f>IF(SP_SUL!J347="","*",SP_SUL!J347)</f>
        <v>48</v>
      </c>
      <c r="N344" s="144">
        <f>IF(SP_SUL!K347="","*",SP_SUL!K347)</f>
        <v>155.61000000000001</v>
      </c>
      <c r="O344" s="144" t="str">
        <f>IF(SP_SUL!L347="","*",SP_SUL!L347)</f>
        <v>-</v>
      </c>
      <c r="P344" s="143">
        <f>IF(SP_SUL!O347="","*",SP_SUL!O347)</f>
        <v>0.35416666666666669</v>
      </c>
      <c r="Q344" s="143">
        <f>IF(SP_SUL!P347="","*",SP_SUL!P347)</f>
        <v>6.25E-2</v>
      </c>
      <c r="R344" s="145" t="str">
        <f>IF(SP_SUL!Q347="","*",CONCATENATE(SP_SUL!Q347," ",SP_SUL!R347))</f>
        <v>1 Nº DE SOLDA</v>
      </c>
      <c r="S344" s="145" t="str">
        <f>IF(SP_SUL!V347="","*",SP_SUL!V347)</f>
        <v>Alisson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WALTER (TP-810)</v>
      </c>
      <c r="H345" s="145" t="str">
        <f>IF(SP_SUL!F348="","*",SP_SUL!F348)</f>
        <v>MODERNIZAÇÃO - SOLDA</v>
      </c>
      <c r="I345" s="145" t="str">
        <f>IF(SP_SUL!H348="","*",SP_SUL!H348)</f>
        <v>-</v>
      </c>
      <c r="J345" s="145" t="str">
        <f>IF(SP_SUL!I348="","*",SP_SUL!I348)</f>
        <v>-</v>
      </c>
      <c r="K345" s="139" t="str">
        <f>IF(SP_SUL!M348="","*",SP_SUL!M348)</f>
        <v>ZEJ-ZEV</v>
      </c>
      <c r="L345" s="139">
        <f>IF(SP_SUL!N348="","*",SP_SUL!N348)</f>
        <v>1561551</v>
      </c>
      <c r="M345" s="140">
        <f>IF(SP_SUL!J348="","*",SP_SUL!J348)</f>
        <v>48</v>
      </c>
      <c r="N345" s="144">
        <f>IF(SP_SUL!K348="","*",SP_SUL!K348)</f>
        <v>155.691</v>
      </c>
      <c r="O345" s="144" t="str">
        <f>IF(SP_SUL!L348="","*",SP_SUL!L348)</f>
        <v>-</v>
      </c>
      <c r="P345" s="143">
        <f>IF(SP_SUL!O348="","*",SP_SUL!O348)</f>
        <v>0.35416666666666669</v>
      </c>
      <c r="Q345" s="143">
        <f>IF(SP_SUL!P348="","*",SP_SUL!P348)</f>
        <v>6.25E-2</v>
      </c>
      <c r="R345" s="145" t="str">
        <f>IF(SP_SUL!Q348="","*",CONCATENATE(SP_SUL!Q348," ",SP_SUL!R348))</f>
        <v>1 Nº DE SOLDA</v>
      </c>
      <c r="S345" s="145" t="str">
        <f>IF(SP_SUL!V348="","*",SP_SUL!V348)</f>
        <v>Alisson</v>
      </c>
      <c r="T345" s="145" t="str">
        <f>IF(SP_SUL!W348="","*",SP_SUL!W348)</f>
        <v xml:space="preserve">Execução de solda - Condicionado a temperatura </v>
      </c>
      <c r="U345" s="137">
        <f ca="1">_xlfn.XLOOKUP(G345&amp;$U$2,BS_CONTROLE[CHAVE],BS_CONTROLE[Quantidade_11],"-")</f>
        <v>0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MATEUS (TP-809)</v>
      </c>
      <c r="H346" s="145" t="str">
        <f>IF(SP_SUL!F349="","*",SP_SUL!F349)</f>
        <v>MODERNIZAÇÃO - SOLDA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ZEJ-ZEV</v>
      </c>
      <c r="L346" s="139">
        <f>IF(SP_SUL!N349="","*",SP_SUL!N349)</f>
        <v>1571561</v>
      </c>
      <c r="M346" s="140">
        <f>IF(SP_SUL!J349="","*",SP_SUL!J349)</f>
        <v>48</v>
      </c>
      <c r="N346" s="144">
        <f>IF(SP_SUL!K349="","*",SP_SUL!K349)</f>
        <v>156.33199999999999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Oportunidade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ZEV-ZPT</v>
      </c>
      <c r="F348" s="145">
        <f>IF(SP_SUL!B351="","*",SP_SUL!B351)</f>
        <v>46092</v>
      </c>
      <c r="G348" s="145" t="str">
        <f>IF(SP_SUL!D351="","*",SP_SUL!D351)</f>
        <v>A84</v>
      </c>
      <c r="H348" s="145" t="str">
        <f>IF(SP_SUL!F351="","*",SP_SUL!F351)</f>
        <v>DETECÇÃO - RONDA 7 DIAS</v>
      </c>
      <c r="I348" s="145" t="str">
        <f>IF(SP_SUL!H351="","*",SP_SUL!H351)</f>
        <v>ZEV-2</v>
      </c>
      <c r="J348" s="145" t="str">
        <f>IF(SP_SUL!I351="","*",SP_SUL!I351)</f>
        <v>ZPG2</v>
      </c>
      <c r="K348" s="139" t="str">
        <f>IF(SP_SUL!M351="","*",SP_SUL!M351)</f>
        <v>ZEV-ZPG</v>
      </c>
      <c r="L348" s="139" t="str">
        <f>IF(SP_SUL!N351="","*",SP_SUL!N351)</f>
        <v>ZEVZPG</v>
      </c>
      <c r="M348" s="140">
        <f>IF(SP_SUL!J351="","*",SP_SUL!J351)</f>
        <v>92</v>
      </c>
      <c r="N348" s="144">
        <f>IF(SP_SUL!K351="","*",SP_SUL!K351)</f>
        <v>65.3</v>
      </c>
      <c r="O348" s="144" t="str">
        <f>IF(SP_SUL!L351="","*",SP_SUL!L351)</f>
        <v>-</v>
      </c>
      <c r="P348" s="143">
        <f>IF(SP_SUL!O351="","*",SP_SUL!O351)</f>
        <v>0.3125</v>
      </c>
      <c r="Q348" s="143">
        <f>IF(SP_SUL!P351="","*",SP_SUL!P351)</f>
        <v>4.1666666666666664E-2</v>
      </c>
      <c r="R348" s="145" t="str">
        <f>IF(SP_SUL!Q351="","*",CONCATENATE(SP_SUL!Q351," ",SP_SUL!R351))</f>
        <v>60 KM</v>
      </c>
      <c r="S348" s="145" t="str">
        <f>IF(SP_SUL!V351="","*",SP_SUL!V351)</f>
        <v>Jhon</v>
      </c>
      <c r="T348" s="145" t="str">
        <f>IF(SP_SUL!W351="","*",SP_SUL!W351)</f>
        <v>R7D</v>
      </c>
      <c r="U348" s="137">
        <f ca="1">_xlfn.XLOOKUP(G348&amp;$U$2,BS_CONTROLE[CHAVE],BS_CONTROLE[Quantidade_11],"-")</f>
        <v>82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JACIANO (TF-674)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ZEZ-069</v>
      </c>
      <c r="L349" s="139" t="str">
        <f>IF(SP_SUL!N352="","*",SP_SUL!N352)</f>
        <v>K73K722</v>
      </c>
      <c r="M349" s="140">
        <f>IF(SP_SUL!J352="","*",SP_SUL!J352)</f>
        <v>92</v>
      </c>
      <c r="N349" s="144">
        <f>IF(SP_SUL!K352="","*",SP_SUL!K352)</f>
        <v>72</v>
      </c>
      <c r="O349" s="144" t="str">
        <f>IF(SP_SUL!L352="","*",SP_SUL!L352)</f>
        <v>-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30 Nº DE DORMENTES</v>
      </c>
      <c r="S349" s="145" t="str">
        <f>IF(SP_SUL!V352="","*",SP_SUL!V352)</f>
        <v>Moises</v>
      </c>
      <c r="T349" s="145" t="str">
        <f>IF(SP_SUL!W352="","*",SP_SUL!W352)</f>
        <v>PDM - Substituição de dormentes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MODERNIZAÇÃO TURMA 2</v>
      </c>
      <c r="H350" s="145" t="str">
        <f>IF(SP_SUL!F353="","*",SP_SUL!F353)</f>
        <v>MODERNIZAÇÃO - SOLDA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ZXW-ZEZ</v>
      </c>
      <c r="L350" s="139" t="str">
        <f>IF(SP_SUL!N353="","*",SP_SUL!N353)</f>
        <v>ZXWK792</v>
      </c>
      <c r="M350" s="140">
        <f>IF(SP_SUL!J353="","*",SP_SUL!J353)</f>
        <v>92</v>
      </c>
      <c r="N350" s="144">
        <f>IF(SP_SUL!K353="","*",SP_SUL!K353)</f>
        <v>80.040000000000006</v>
      </c>
      <c r="O350" s="144" t="str">
        <f>IF(SP_SUL!L353="","*",SP_SUL!L353)</f>
        <v>-</v>
      </c>
      <c r="P350" s="143">
        <f>IF(SP_SUL!O353="","*",SP_SUL!O353)</f>
        <v>0.34375</v>
      </c>
      <c r="Q350" s="143">
        <f>IF(SP_SUL!P353="","*",SP_SUL!P353)</f>
        <v>6.25E-2</v>
      </c>
      <c r="R350" s="145" t="str">
        <f>IF(SP_SUL!Q353="","*",CONCATENATE(SP_SUL!Q353," ",SP_SUL!R353))</f>
        <v>1 Nº DE SOLDA</v>
      </c>
      <c r="S350" s="145" t="str">
        <f>IF(SP_SUL!V353="","*",SP_SUL!V353)</f>
        <v>Augusto</v>
      </c>
      <c r="T350" s="145" t="str">
        <f>IF(SP_SUL!W353="","*",SP_SUL!W353)</f>
        <v xml:space="preserve">Execução de solda - Condicionado a temperatura 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*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CARLOS (TP-722)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</v>
      </c>
      <c r="L351" s="139" t="str">
        <f>IF(SP_SUL!N354="","*",SP_SUL!N354)</f>
        <v>ZXW2</v>
      </c>
      <c r="M351" s="140">
        <f>IF(SP_SUL!J354="","*",SP_SUL!J354)</f>
        <v>92</v>
      </c>
      <c r="N351" s="144">
        <f>IF(SP_SUL!K354="","*",SP_SUL!K354)</f>
        <v>82</v>
      </c>
      <c r="O351" s="144" t="str">
        <f>IF(SP_SUL!L354="","*",SP_SUL!L354)</f>
        <v>-</v>
      </c>
      <c r="P351" s="143">
        <f>IF(SP_SUL!O354="","*",SP_SUL!O354)</f>
        <v>0.41666666666666669</v>
      </c>
      <c r="Q351" s="143">
        <f>IF(SP_SUL!P354="","*",SP_SUL!P354)</f>
        <v>8.3333333333333329E-2</v>
      </c>
      <c r="R351" s="145" t="str">
        <f>IF(SP_SUL!Q354="","*",CONCATENATE(SP_SUL!Q354," ",SP_SUL!R354))</f>
        <v>30 Nº DE DORMENTES</v>
      </c>
      <c r="S351" s="145" t="str">
        <f>IF(SP_SUL!V354="","*",SP_SUL!V354)</f>
        <v>Moises</v>
      </c>
      <c r="T351" s="145" t="str">
        <f>IF(SP_SUL!W354="","*",SP_SUL!W354)</f>
        <v>PDM - Substituição de dormentes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*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EXPANSÃO TURMA 1</v>
      </c>
      <c r="H352" s="145" t="str">
        <f>IF(SP_SUL!F355="","*",SP_SUL!F355)</f>
        <v>EXPANSÃO - SOLDA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ZGM-109</v>
      </c>
      <c r="L352" s="139">
        <f>IF(SP_SUL!N355="","*",SP_SUL!N355)</f>
        <v>1121111</v>
      </c>
      <c r="M352" s="140">
        <f>IF(SP_SUL!J355="","*",SP_SUL!J355)</f>
        <v>30</v>
      </c>
      <c r="N352" s="144">
        <f>IF(SP_SUL!K355="","*",SP_SUL!K355)</f>
        <v>111.5</v>
      </c>
      <c r="O352" s="144">
        <f>IF(SP_SUL!L355="","*",SP_SUL!L355)</f>
        <v>112</v>
      </c>
      <c r="P352" s="143">
        <f>IF(SP_SUL!O355="","*",SP_SUL!O355)</f>
        <v>0.41666666666666669</v>
      </c>
      <c r="Q352" s="143">
        <f>IF(SP_SUL!P355="","*",SP_SUL!P355)</f>
        <v>6.25E-2</v>
      </c>
      <c r="R352" s="145" t="str">
        <f>IF(SP_SUL!Q355="","*",CONCATENATE(SP_SUL!Q355," ",SP_SUL!R355))</f>
        <v>1 Nº DE SOLDA</v>
      </c>
      <c r="S352" s="145" t="str">
        <f>IF(SP_SUL!V355="","*",SP_SUL!V355)</f>
        <v>Pedro</v>
      </c>
      <c r="T352" s="145" t="str">
        <f>IF(SP_SUL!W355="","*",SP_SUL!W355)</f>
        <v xml:space="preserve">Execução de solda - Condicionado a temperatura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2</v>
      </c>
    </row>
    <row r="353" spans="1:23" hidden="1">
      <c r="A353" s="146" t="str">
        <f>IF(SP_SUL!Y356="","*",SP_SUL!Y356)</f>
        <v>*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DIEGO (TF-42)</v>
      </c>
      <c r="H353" s="145" t="str">
        <f>IF(SP_SUL!F356="","*",SP_SUL!F356)</f>
        <v>LIMPEZA LASTRO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1131121</v>
      </c>
      <c r="M353" s="140">
        <f>IF(SP_SUL!J356="","*",SP_SUL!J356)</f>
        <v>30</v>
      </c>
      <c r="N353" s="144">
        <f>IF(SP_SUL!K356="","*",SP_SUL!K356)</f>
        <v>113</v>
      </c>
      <c r="O353" s="144" t="str">
        <f>IF(SP_SUL!L356="","*",SP_SUL!L356)</f>
        <v>-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30 M</v>
      </c>
      <c r="S353" s="145" t="str">
        <f>IF(SP_SUL!V356="","*",SP_SUL!V356)</f>
        <v>Moises</v>
      </c>
      <c r="T353" s="145" t="str">
        <f>IF(SP_SUL!W356="","*",SP_SUL!W356)</f>
        <v>Limpeza de lastro</v>
      </c>
      <c r="U353" s="137">
        <f ca="1">_xlfn.XLOOKUP(G353&amp;$U$2,BS_CONTROLE[CHAVE],BS_CONTROLE[Quantidade_11],"-")</f>
        <v>0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3" t="s">
        <v>1536</v>
      </c>
      <c r="D5" s="234"/>
      <c r="E5" s="234"/>
      <c r="F5" s="234"/>
      <c r="G5" s="234"/>
      <c r="H5" s="234"/>
      <c r="I5" s="234"/>
      <c r="J5" s="235"/>
      <c r="K5" s="236" t="s">
        <v>1537</v>
      </c>
      <c r="L5" s="237"/>
      <c r="M5" s="237"/>
      <c r="N5" s="237"/>
      <c r="O5" s="238" t="s">
        <v>1538</v>
      </c>
      <c r="P5" s="239"/>
    </row>
    <row r="6" spans="1:16" s="74" customFormat="1" ht="15" customHeight="1">
      <c r="A6" s="66" t="s">
        <v>1534</v>
      </c>
      <c r="B6" s="75" t="s">
        <v>1533</v>
      </c>
      <c r="C6" s="76" t="s">
        <v>958</v>
      </c>
      <c r="D6" s="77" t="s">
        <v>959</v>
      </c>
      <c r="E6" s="76" t="s">
        <v>1539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1540</v>
      </c>
      <c r="M6" s="80" t="s">
        <v>576</v>
      </c>
      <c r="N6" s="81" t="s">
        <v>953</v>
      </c>
      <c r="O6" s="158" t="s">
        <v>996</v>
      </c>
      <c r="P6" s="133" t="s">
        <v>1541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1</v>
      </c>
      <c r="P296" s="147" t="str">
        <f>IF($A$2=1,IF(SP_SUL!BJ296="","*",SP_SUL!BJ296),IF(SP_SUL!BK296="","*",SP_SUL!BK296))</f>
        <v>Programado para 13h00 / TP informou pronto 14h30 / via solicitou 2h30 de intervalo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 xml:space="preserve">TP aguardando melhorar condições climáticas, chuva no momento / 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1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1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1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1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1</v>
      </c>
      <c r="P324" s="147" t="str">
        <f>IF($A$2=1,IF(SP_SUL!BJ324="","*",SP_SUL!BJ324),IF(SP_SUL!BK324="","*",SP_SUL!BK324))</f>
        <v>MC1 08h07 / inf pronto 08h59 / Autorizado entrada na via 09h16 / Em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1</v>
      </c>
      <c r="P325" s="147" t="str">
        <f>IF($A$2=1,IF(SP_SUL!BJ325="","*",SP_SUL!BJ325),IF(SP_SUL!BK325="","*",SP_SUL!BK325))</f>
        <v>Em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CAIQUE (TP-869)</v>
      </c>
      <c r="F347" s="83" t="str">
        <f>IF(SP_SUL!H347="","*",SP_SUL!H347)</f>
        <v>-</v>
      </c>
      <c r="G347" s="83" t="str">
        <f>IF(SP_SUL!M347="","*",SP_SUL!M347)</f>
        <v>ZEJ-ZEV</v>
      </c>
      <c r="H347" s="116">
        <f>IF(SP_SUL!K347="","*",SP_SUL!K347)</f>
        <v>155.61000000000001</v>
      </c>
      <c r="I347" s="113">
        <f>IF(SP_SUL!O347="","*",SP_SUL!O347)</f>
        <v>0.35416666666666669</v>
      </c>
      <c r="J347" s="113">
        <f>IF(SP_SUL!P347="","*",SP_SUL!P347)</f>
        <v>6.25E-2</v>
      </c>
      <c r="K347" s="83" t="str">
        <f>IF(SP_SUL!AK347="","*",SP_SUL!AK347)</f>
        <v>-</v>
      </c>
      <c r="L347" s="83" t="str">
        <f>IF(SP_SUL!AM347="","*",SP_SUL!AM347)</f>
        <v>ZEJ-ZEV</v>
      </c>
      <c r="M347" s="83">
        <f>IF(SP_SUL!AP347="","*",SP_SUL!AP347)</f>
        <v>155.61000000000001</v>
      </c>
      <c r="N347" s="83" t="str">
        <f>IF(SP_SUL!AM347="","*",SP_SUL!AM347)</f>
        <v>ZEJ-ZEV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WALTER (TP-810)</v>
      </c>
      <c r="F348" s="83" t="str">
        <f>IF(SP_SUL!H348="","*",SP_SUL!H348)</f>
        <v>-</v>
      </c>
      <c r="G348" s="83" t="str">
        <f>IF(SP_SUL!M348="","*",SP_SUL!M348)</f>
        <v>ZEJ-ZEV</v>
      </c>
      <c r="H348" s="116">
        <f>IF(SP_SUL!K348="","*",SP_SUL!K348)</f>
        <v>155.691</v>
      </c>
      <c r="I348" s="113">
        <f>IF(SP_SUL!O348="","*",SP_SUL!O348)</f>
        <v>0.35416666666666669</v>
      </c>
      <c r="J348" s="113">
        <f>IF(SP_SUL!P348="","*",SP_SUL!P348)</f>
        <v>6.25E-2</v>
      </c>
      <c r="K348" s="83" t="str">
        <f>IF(SP_SUL!AK348="","*",SP_SUL!AK348)</f>
        <v>-</v>
      </c>
      <c r="L348" s="83" t="str">
        <f>IF(SP_SUL!AM348="","*",SP_SUL!AM348)</f>
        <v>ZEJ-ZEV</v>
      </c>
      <c r="M348" s="83">
        <f>IF(SP_SUL!AP348="","*",SP_SUL!AP348)</f>
        <v>155.691</v>
      </c>
      <c r="N348" s="83" t="str">
        <f>IF(SP_SUL!AM348="","*",SP_SUL!AM348)</f>
        <v>ZEJ-ZEV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MATEUS (TP-809)</v>
      </c>
      <c r="F349" s="83" t="str">
        <f>IF(SP_SUL!H349="","*",SP_SUL!H349)</f>
        <v>*</v>
      </c>
      <c r="G349" s="83" t="str">
        <f>IF(SP_SUL!M349="","*",SP_SUL!M349)</f>
        <v>ZEJ-ZEV</v>
      </c>
      <c r="H349" s="116">
        <f>IF(SP_SUL!K349="","*",SP_SUL!K349)</f>
        <v>156.33199999999999</v>
      </c>
      <c r="I349" s="113">
        <f>IF(SP_SUL!O349="","*",SP_SUL!O349)</f>
        <v>0.35416666666666669</v>
      </c>
      <c r="J349" s="113">
        <f>IF(SP_SUL!P349="","*",SP_SUL!P349)</f>
        <v>6.25E-2</v>
      </c>
      <c r="K349" s="83">
        <f>IF(SP_SUL!AK349="","*",SP_SUL!AK349)</f>
        <v>0</v>
      </c>
      <c r="L349" s="83" t="str">
        <f>IF(SP_SUL!AM349="","*",SP_SUL!AM349)</f>
        <v>ZEJ-ZEV</v>
      </c>
      <c r="M349" s="83">
        <f>IF(SP_SUL!AP349="","*",SP_SUL!AP349)</f>
        <v>156.33199999999999</v>
      </c>
      <c r="N349" s="83" t="str">
        <f>IF(SP_SUL!AM349="","*",SP_SUL!AM349)</f>
        <v>ZEJ-ZEV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Oportunidade</v>
      </c>
      <c r="C351" s="83" t="str">
        <f>IF(SP_SUL!S351="","*",SP_SUL!S351)</f>
        <v>SP SUL</v>
      </c>
      <c r="D351" s="83" t="str">
        <f>IF(SP_SUL!T351="","*",SP_SUL!T351)</f>
        <v>ZEV-ZPT</v>
      </c>
      <c r="E351" s="83" t="str">
        <f>IF(SP_SUL!D351="","*",SP_SUL!D351)</f>
        <v>A84</v>
      </c>
      <c r="F351" s="83" t="str">
        <f>IF(SP_SUL!H351="","*",SP_SUL!H351)</f>
        <v>ZEV-2</v>
      </c>
      <c r="G351" s="83" t="str">
        <f>IF(SP_SUL!M351="","*",SP_SUL!M351)</f>
        <v>ZEV-ZPG</v>
      </c>
      <c r="H351" s="116">
        <f>IF(SP_SUL!K351="","*",SP_SUL!K351)</f>
        <v>65.3</v>
      </c>
      <c r="I351" s="113">
        <f>IF(SP_SUL!O351="","*",SP_SUL!O351)</f>
        <v>0.3125</v>
      </c>
      <c r="J351" s="113">
        <f>IF(SP_SUL!P351="","*",SP_SUL!P351)</f>
        <v>4.1666666666666664E-2</v>
      </c>
      <c r="K351" s="83" t="str">
        <f>IF(SP_SUL!AK351="","*",SP_SUL!AK351)</f>
        <v>ZEV-2</v>
      </c>
      <c r="L351" s="83" t="str">
        <f>IF(SP_SUL!AM351="","*",SP_SUL!AM351)</f>
        <v>ZEV-ZPG</v>
      </c>
      <c r="M351" s="83">
        <f>IF(SP_SUL!AP351="","*",SP_SUL!AP351)</f>
        <v>65.3</v>
      </c>
      <c r="N351" s="83" t="str">
        <f>IF(SP_SUL!AM351="","*",SP_SUL!AM351)</f>
        <v>ZEV-ZPG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JACIANO (TF-674)</v>
      </c>
      <c r="F352" s="83" t="str">
        <f>IF(SP_SUL!H352="","*",SP_SUL!H352)</f>
        <v>-</v>
      </c>
      <c r="G352" s="83" t="str">
        <f>IF(SP_SUL!M352="","*",SP_SUL!M352)</f>
        <v>ZEZ-069</v>
      </c>
      <c r="H352" s="116">
        <f>IF(SP_SUL!K352="","*",SP_SUL!K352)</f>
        <v>72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ZEZ-069</v>
      </c>
      <c r="M352" s="83">
        <f>IF(SP_SUL!AP352="","*",SP_SUL!AP352)</f>
        <v>72</v>
      </c>
      <c r="N352" s="83" t="str">
        <f>IF(SP_SUL!AM352="","*",SP_SUL!AM352)</f>
        <v>ZEZ-069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MODERNIZAÇÃO TURMA 2</v>
      </c>
      <c r="F353" s="83" t="str">
        <f>IF(SP_SUL!H353="","*",SP_SUL!H353)</f>
        <v>-</v>
      </c>
      <c r="G353" s="83" t="str">
        <f>IF(SP_SUL!M353="","*",SP_SUL!M353)</f>
        <v>ZXW-ZEZ</v>
      </c>
      <c r="H353" s="116">
        <f>IF(SP_SUL!K353="","*",SP_SUL!K353)</f>
        <v>80.040000000000006</v>
      </c>
      <c r="I353" s="113">
        <f>IF(SP_SUL!O353="","*",SP_SUL!O353)</f>
        <v>0.34375</v>
      </c>
      <c r="J353" s="113">
        <f>IF(SP_SUL!P353="","*",SP_SUL!P353)</f>
        <v>6.25E-2</v>
      </c>
      <c r="K353" s="83" t="str">
        <f>IF(SP_SUL!AK353="","*",SP_SUL!AK353)</f>
        <v>-</v>
      </c>
      <c r="L353" s="83" t="str">
        <f>IF(SP_SUL!AM353="","*",SP_SUL!AM353)</f>
        <v>ZXW-ZEZ</v>
      </c>
      <c r="M353" s="83">
        <f>IF(SP_SUL!AP353="","*",SP_SUL!AP353)</f>
        <v>80.040000000000006</v>
      </c>
      <c r="N353" s="83" t="str">
        <f>IF(SP_SUL!AM353="","*",SP_SUL!AM353)</f>
        <v>ZXW-ZEZ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CARLOS (TP-722)</v>
      </c>
      <c r="F354" s="83" t="str">
        <f>IF(SP_SUL!H354="","*",SP_SUL!H354)</f>
        <v>-</v>
      </c>
      <c r="G354" s="83" t="str">
        <f>IF(SP_SUL!M354="","*",SP_SUL!M354)</f>
        <v>ZXW</v>
      </c>
      <c r="H354" s="116">
        <f>IF(SP_SUL!K354="","*",SP_SUL!K354)</f>
        <v>82</v>
      </c>
      <c r="I354" s="113">
        <f>IF(SP_SUL!O354="","*",SP_SUL!O354)</f>
        <v>0.41666666666666669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ZXW</v>
      </c>
      <c r="M354" s="83">
        <f>IF(SP_SUL!AP354="","*",SP_SUL!AP354)</f>
        <v>82</v>
      </c>
      <c r="N354" s="83" t="str">
        <f>IF(SP_SUL!AM354="","*",SP_SUL!AM354)</f>
        <v>ZXW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EXPANSÃO TURMA 1</v>
      </c>
      <c r="F355" s="83" t="str">
        <f>IF(SP_SUL!H355="","*",SP_SUL!H355)</f>
        <v>-</v>
      </c>
      <c r="G355" s="83" t="str">
        <f>IF(SP_SUL!M355="","*",SP_SUL!M355)</f>
        <v>ZGM-109</v>
      </c>
      <c r="H355" s="116">
        <f>IF(SP_SUL!K355="","*",SP_SUL!K355)</f>
        <v>111.5</v>
      </c>
      <c r="I355" s="113">
        <f>IF(SP_SUL!O355="","*",SP_SUL!O355)</f>
        <v>0.41666666666666669</v>
      </c>
      <c r="J355" s="113">
        <f>IF(SP_SUL!P355="","*",SP_SUL!P355)</f>
        <v>6.25E-2</v>
      </c>
      <c r="K355" s="83" t="str">
        <f>IF(SP_SUL!AK355="","*",SP_SUL!AK355)</f>
        <v>-</v>
      </c>
      <c r="L355" s="83" t="str">
        <f>IF(SP_SUL!AM355="","*",SP_SUL!AM355)</f>
        <v>ZGM-109</v>
      </c>
      <c r="M355" s="83">
        <f>IF(SP_SUL!AP355="","*",SP_SUL!AP355)</f>
        <v>111.5</v>
      </c>
      <c r="N355" s="83" t="str">
        <f>IF(SP_SUL!AM355="","*",SP_SUL!AM355)</f>
        <v>ZGM-109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DIEGO (TF-42)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113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113</v>
      </c>
      <c r="N356" s="83" t="str">
        <f>IF(SP_SUL!AM356="","*",SP_SUL!AM356)</f>
        <v>ZGM-109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2026-03-10T18:18:57Z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