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164" documentId="8_{B6337239-1A00-434D-AAD0-422EA1FEB5AE}" xr6:coauthVersionLast="47" xr6:coauthVersionMax="47" xr10:uidLastSave="{E191D222-8C1A-4708-8523-D141339A1C8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1" i="1" l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6" i="1" a="1"/>
  <c r="M426" i="1"/>
  <c r="N426" i="1" a="1"/>
  <c r="N426" i="1"/>
  <c r="M427" i="1" a="1"/>
  <c r="M427" i="1"/>
  <c r="N427" i="1" a="1"/>
  <c r="N427" i="1"/>
  <c r="M428" i="1" a="1"/>
  <c r="M428" i="1"/>
  <c r="N428" i="1" a="1"/>
  <c r="N428" i="1"/>
  <c r="M430" i="1" a="1"/>
  <c r="M430" i="1"/>
  <c r="N430" i="1" a="1"/>
  <c r="N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18" i="1" l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<sst xmlns="http://schemas.openxmlformats.org/spreadsheetml/2006/main" count="7500" uniqueCount="1879">
  <si>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</si>
  <si>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</si>
  <si>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</si>
  <si>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</si>
  <si>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</si>
  <si>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</si>
  <si>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</si>
  <si>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</si>
  <si>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</si>
  <si>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</si>
  <si>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</si>
  <si>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</si>
  <si>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</si>
  <si>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</si>
  <si>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</si>
  <si>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</si>
  <si>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</si>
  <si>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</si>
  <si>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</si>
  <si>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</si>
  <si>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</si>
  <si>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</si>
  <si>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</si>
  <si>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</si>
  <si>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</si>
  <si>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</si>
  <si>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</si>
  <si>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</si>
  <si>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</si>
  <si>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</si>
  <si>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</si>
  <si>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</si>
  <si>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</si>
  <si>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</si>
  <si>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</si>
  <si>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</si>
  <si>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</si>
  <si>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</si>
  <si>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</si>
  <si>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</si>
  <si>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</si>
  <si>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</si>
  <si>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</si>
  <si>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</si>
  <si>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</si>
  <si>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</si>
  <si>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</si>
  <si>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</si>
  <si>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</si>
  <si>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</si>
  <si>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</si>
  <si>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</si>
  <si>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</si>
  <si>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</si>
  <si>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</si>
  <si>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</si>
  <si>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</si>
  <si>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</si>
  <si>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</si>
  <si>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</si>
  <si>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</si>
  <si>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</si>
  <si>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</si>
  <si>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</si>
  <si>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</si>
  <si>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</si>
  <si>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</si>
  <si>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</si>
  <si>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</si>
  <si>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</si>
  <si>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</si>
  <si>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</si>
  <si>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</si>
  <si>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</si>
  <si>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</si>
  <si>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</si>
  <si>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</si>
  <si>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</si>
  <si>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</si>
  <si>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</si>
  <si>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</si>
  <si>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</si>
  <si>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</si>
  <si>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</si>
  <si>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</si>
  <si>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</si>
  <si>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</si>
  <si>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</si>
  <si>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</si>
  <si>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</si>
  <si>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</si>
  <si>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</si>
  <si>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</si>
  <si>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</si>
  <si>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</si>
  <si>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</si>
  <si>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</si>
  <si>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</si>
  <si>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</si>
  <si>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</si>
  <si>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</si>
  <si>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</si>
  <si>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</si>
  <si>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</si>
  <si>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</si>
  <si>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</si>
  <si>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</si>
  <si>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</si>
  <si>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</si>
  <si>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</si>
  <si>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</si>
  <si>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</si>
  <si>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</si>
  <si>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</si>
  <si>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</si>
  <si>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</si>
  <si>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</si>
  <si>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</si>
  <si>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</si>
  <si>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</si>
  <si>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</si>
  <si>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</si>
  <si>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</si>
  <si>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</si>
  <si>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</si>
  <si>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</si>
  <si>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</si>
  <si>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</si>
  <si>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</si>
  <si>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</si>
  <si>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</si>
  <si>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</si>
  <si>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</si>
  <si>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</si>
  <si>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</si>
  <si>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</si>
  <si>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</si>
  <si>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</si>
  <si>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</si>
  <si>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</si>
  <si>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</si>
  <si>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</si>
  <si>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</si>
  <si>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</si>
  <si>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</si>
  <si>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</si>
  <si>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</si>
  <si>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</si>
  <si>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</si>
  <si>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</si>
  <si>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</si>
  <si>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</si>
  <si>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</si>
  <si>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</si>
  <si>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</si>
  <si>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</si>
  <si>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</si>
  <si>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</si>
  <si>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</si>
  <si>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</si>
  <si>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</si>
  <si>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</si>
  <si>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</si>
  <si>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</si>
  <si>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</si>
  <si>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</si>
  <si>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</si>
  <si>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</si>
  <si>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</si>
  <si>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</si>
  <si>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</si>
  <si>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</si>
  <si>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</si>
  <si>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</si>
  <si>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</si>
  <si>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</si>
  <si>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</si>
  <si>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</si>
  <si>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</si>
  <si>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</si>
  <si>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</si>
  <si>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</si>
  <si>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</si>
  <si>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</si>
  <si>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</si>
  <si>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</si>
  <si>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</si>
  <si>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</si>
  <si>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</si>
  <si>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</si>
  <si>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</si>
  <si>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</si>
  <si>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</si>
  <si>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</si>
  <si>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</si>
  <si>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</si>
  <si>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</si>
  <si>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</si>
  <si>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</si>
  <si>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</si>
  <si>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</si>
  <si>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</si>
  <si>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</si>
  <si>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</si>
  <si>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</si>
  <si>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</si>
  <si>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</si>
  <si>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</si>
  <si>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</si>
  <si>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</si>
  <si>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</si>
  <si>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</si>
  <si>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</si>
  <si>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</si>
  <si>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</si>
  <si>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</si>
  <si>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</si>
  <si>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</si>
  <si>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</si>
  <si>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</si>
  <si>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</si>
  <si>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</si>
  <si>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</si>
  <si>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</si>
  <si>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</si>
  <si>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</si>
  <si>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</si>
  <si>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</si>
  <si>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</si>
  <si>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</si>
  <si>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</si>
  <si>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</si>
  <si>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</si>
  <si>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</si>
  <si>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</si>
  <si>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</si>
  <si>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</si>
  <si>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</si>
  <si>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</si>
  <si>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</si>
  <si>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</si>
  <si>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</si>
  <si>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</si>
  <si>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</si>
  <si>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</si>
  <si>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</si>
  <si>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</si>
  <si>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</si>
  <si>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</si>
  <si>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</si>
  <si>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</si>
  <si>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</si>
  <si>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</si>
  <si>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</si>
  <si>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</si>
  <si>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</si>
  <si>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</si>
  <si>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</si>
  <si>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</si>
  <si>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</si>
  <si>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</si>
  <si>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</si>
  <si>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</si>
  <si>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</si>
  <si>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</si>
  <si>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</si>
  <si>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</si>
  <si>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</si>
  <si>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</si>
  <si>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</si>
  <si>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</si>
  <si>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</si>
  <si>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</si>
  <si>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</si>
  <si>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</si>
  <si>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</si>
  <si>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</si>
  <si>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</si>
  <si>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</si>
  <si>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</si>
  <si>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</si>
  <si>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</si>
  <si>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</si>
  <si>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</si>
  <si>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</si>
  <si>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</si>
  <si>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</si>
  <si>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</si>
  <si>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</si>
  <si>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</si>
  <si>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</si>
  <si>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</si>
  <si>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</si>
  <si>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</si>
  <si>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</si>
  <si>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</si>
  <si>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</si>
  <si>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</si>
  <si>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</si>
  <si>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</si>
  <si>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</si>
  <si>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</si>
  <si>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</si>
  <si>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</si>
  <si>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</si>
  <si>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</si>
  <si>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</si>
  <si>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</si>
  <si>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</si>
  <si>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</si>
  <si>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</si>
  <si>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</si>
  <si>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</si>
  <si>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</si>
  <si>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</si>
  <si>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</si>
  <si>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</si>
  <si>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</si>
  <si>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</si>
  <si>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</si>
  <si>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</si>
  <si>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</si>
  <si>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</si>
  <si>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</si>
  <si>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</si>
  <si>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</si>
  <si>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</si>
  <si>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</si>
  <si>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</si>
  <si>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</si>
  <si>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</si>
  <si>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</si>
  <si>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</si>
  <si>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</si>
  <si>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</si>
  <si>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</si>
  <si>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</si>
  <si>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</si>
  <si>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</si>
  <si>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</si>
  <si>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</si>
  <si>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</si>
  <si>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</si>
  <si>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</si>
  <si>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</si>
  <si>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</si>
  <si>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</si>
  <si>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</si>
  <si>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</si>
  <si>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</si>
  <si>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</si>
  <si>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</si>
  <si>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</si>
  <si>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</si>
  <si>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</si>
  <si>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</si>
  <si>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</si>
  <si>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</si>
  <si>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</si>
  <si>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</si>
  <si>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</si>
  <si>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</si>
  <si>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</si>
  <si>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</si>
  <si>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</si>
  <si>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</si>
  <si>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</si>
  <si>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</si>
  <si>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</si>
  <si>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</si>
  <si>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</si>
  <si>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</si>
  <si>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</si>
  <si>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</si>
  <si>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</si>
  <si>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</si>
  <si>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</si>
  <si>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</si>
  <si>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</si>
  <si>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</si>
  <si>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</si>
  <si>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</si>
  <si>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</si>
  <si>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</si>
  <si>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</si>
  <si>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</si>
  <si>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</si>
  <si>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</si>
  <si>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</si>
  <si>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</si>
  <si>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</si>
  <si>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</si>
  <si>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</si>
  <si>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</si>
  <si>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</si>
  <si>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</si>
  <si>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</si>
  <si>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</si>
  <si>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</si>
  <si>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</si>
  <si>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</si>
  <si>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</si>
  <si>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</si>
  <si>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</si>
  <si>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</si>
  <si>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</si>
  <si>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</si>
  <si>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</si>
  <si>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</si>
  <si>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</si>
  <si>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</si>
  <si>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</si>
  <si>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</si>
  <si>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</si>
  <si>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</si>
  <si>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</si>
  <si>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</si>
  <si>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</si>
  <si>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</si>
  <si>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</si>
  <si>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</si>
  <si>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</si>
  <si>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</si>
  <si>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</si>
  <si>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</si>
  <si>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</si>
  <si>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</si>
  <si>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</si>
  <si>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</si>
  <si>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</si>
  <si>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</si>
  <si>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</si>
  <si>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</si>
  <si>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</si>
  <si>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</si>
  <si>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</si>
  <si>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</si>
  <si>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</si>
  <si>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</si>
  <si>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</si>
  <si>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</si>
  <si>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</si>
  <si>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</si>
  <si>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</si>
  <si>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</si>
  <si>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</si>
  <si>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</si>
  <si>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</si>
  <si>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</si>
  <si>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</si>
  <si>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</si>
  <si>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</si>
  <si>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</si>
  <si>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</si>
  <si>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</si>
  <si>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</si>
  <si>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</si>
  <si>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</si>
  <si>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</si>
  <si>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</si>
  <si>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</si>
  <si>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</si>
  <si>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</si>
  <si>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</si>
  <si>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</si>
  <si>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</si>
  <si>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</si>
  <si>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</si>
  <si>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</si>
  <si>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</si>
  <si>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</si>
  <si>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</si>
  <si>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</si>
  <si>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</si>
  <si>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</si>
  <si>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</si>
  <si>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</si>
  <si>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</si>
  <si>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</si>
  <si>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</si>
  <si>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</si>
  <si>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</si>
  <si>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</si>
  <si>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</si>
  <si>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</si>
  <si>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</si>
  <si>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</si>
  <si>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</si>
  <si>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</si>
  <si>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</si>
  <si>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</si>
  <si>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</si>
  <si>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</si>
  <si>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</si>
  <si>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</si>
  <si>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</si>
  <si>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</si>
  <si>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</si>
  <si>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</si>
  <si>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</si>
  <si>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</si>
  <si>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</si>
  <si>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</si>
  <si>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</si>
  <si>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</si>
  <si>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</si>
  <si>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</si>
  <si>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</si>
  <si>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</si>
  <si>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</si>
  <si>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</si>
  <si>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</si>
  <si>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</si>
  <si>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</si>
  <si>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</si>
  <si>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</si>
  <si>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</si>
  <si>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</si>
  <si>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</si>
  <si>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</si>
  <si>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</si>
  <si>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</si>
  <si>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</si>
  <si>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</si>
  <si>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</si>
  <si>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</si>
  <si>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</si>
  <si>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</si>
  <si>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</si>
  <si>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</si>
  <si>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</si>
  <si>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</si>
  <si>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</si>
  <si>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</si>
  <si>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</si>
  <si>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</si>
  <si>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</si>
  <si>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</si>
  <si>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</si>
  <si>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</si>
  <si>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</si>
  <si>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</si>
  <si>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</si>
  <si>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</si>
  <si>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</si>
  <si>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</si>
  <si>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</si>
  <si>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</si>
  <si>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</si>
  <si>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</si>
  <si>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</si>
  <si>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</si>
  <si>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</si>
  <si>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</si>
  <si>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</si>
  <si>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</si>
  <si>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</si>
  <si>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</si>
  <si>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</si>
  <si>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</si>
  <si>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</si>
  <si>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</si>
  <si>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</si>
  <si>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</si>
  <si>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</si>
  <si>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</si>
  <si>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</si>
  <si>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</si>
  <si>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</si>
  <si>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</si>
  <si>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</si>
  <si>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</si>
  <si>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</si>
  <si>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</si>
  <si>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</si>
  <si>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</si>
  <si>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</si>
  <si>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</si>
  <si>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</si>
  <si>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</si>
  <si>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</si>
  <si>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</si>
  <si>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</si>
  <si>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</si>
  <si>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</si>
  <si>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</si>
  <si>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</si>
  <si>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</si>
  <si>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</si>
  <si>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</si>
  <si>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</si>
  <si>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</si>
  <si>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</si>
  <si>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</si>
  <si>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</si>
  <si>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</si>
  <si>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</si>
  <si>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</si>
  <si>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</si>
  <si>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</si>
  <si>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</si>
  <si>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</si>
  <si>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</si>
  <si>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</si>
  <si>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</si>
  <si>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</si>
  <si>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</si>
  <si>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</si>
  <si>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</si>
  <si>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</si>
  <si>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</si>
  <si>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</si>
  <si>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</si>
  <si>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</si>
  <si>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</si>
  <si>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</si>
  <si>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</si>
  <si>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</si>
  <si>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</si>
  <si>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</si>
  <si>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</si>
  <si>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</si>
  <si>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</si>
  <si>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</si>
  <si>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</si>
  <si>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</si>
  <si>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</si>
  <si>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</si>
  <si>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</si>
  <si>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</si>
  <si>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</si>
  <si>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</si>
  <si>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</si>
  <si>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</si>
  <si>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</si>
  <si>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</si>
  <si>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</si>
  <si>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</si>
  <si>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</si>
  <si>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</si>
  <si>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</si>
  <si>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</si>
  <si>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</si>
  <si>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</si>
  <si>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</si>
  <si>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</si>
  <si>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</si>
  <si>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</si>
  <si>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</si>
  <si>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</si>
  <si>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</si>
  <si>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</si>
  <si>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</si>
  <si>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</si>
  <si>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</si>
  <si>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</si>
  <si>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</si>
  <si>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</si>
  <si>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</si>
  <si>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</si>
  <si>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</si>
  <si>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</si>
  <si>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</si>
  <si>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</si>
  <si>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</si>
  <si>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</si>
  <si>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</si>
  <si>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</si>
  <si>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</si>
  <si>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</si>
  <si>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</si>
  <si>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</si>
  <si>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</si>
  <si>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</si>
  <si>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</si>
  <si>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</si>
  <si>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</si>
  <si>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</si>
  <si>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</si>
  <si>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</si>
  <si>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</si>
  <si>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</si>
  <si>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</si>
  <si>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</si>
  <si>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</si>
  <si>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</si>
  <si>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</si>
  <si>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</si>
  <si>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</si>
  <si>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</si>
  <si>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</si>
  <si>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</si>
  <si>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</si>
  <si>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</si>
  <si>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</si>
  <si>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</si>
  <si>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</si>
  <si>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</si>
  <si>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</si>
  <si>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</si>
  <si>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</si>
  <si>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</si>
  <si>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</si>
  <si>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</si>
  <si>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</si>
  <si>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</si>
  <si>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</si>
  <si>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</si>
  <si>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</si>
  <si>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</si>
  <si>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</si>
  <si>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</si>
  <si>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</si>
  <si>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</si>
  <si>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</si>
  <si>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</si>
  <si>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</si>
  <si>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</si>
  <si>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</si>
  <si>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</si>
  <si>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</si>
  <si>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</si>
  <si>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</si>
  <si>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</si>
  <si>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</si>
  <si>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</si>
  <si>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</si>
  <si>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</si>
  <si>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</si>
  <si>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</si>
  <si>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</si>
  <si>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</si>
  <si>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</si>
  <si>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</si>
  <si>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</si>
  <si>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</si>
  <si>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</si>
  <si>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</si>
  <si>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</si>
  <si>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</si>
  <si>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</si>
  <si>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</si>
  <si>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</si>
  <si>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</si>
  <si>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</si>
  <si>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</si>
  <si>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</si>
  <si>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</si>
  <si>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</si>
  <si>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</si>
  <si>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</si>
  <si>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</si>
  <si>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</si>
  <si>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</si>
  <si>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</si>
  <si>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</si>
  <si>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</si>
  <si>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</si>
  <si>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</si>
  <si>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</si>
  <si>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</si>
  <si>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</si>
  <si>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</si>
  <si>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</si>
  <si>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</si>
  <si>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</si>
  <si>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</si>
  <si>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</si>
  <si>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</si>
  <si>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</si>
  <si>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</si>
  <si>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</si>
  <si>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</si>
  <si>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</si>
  <si>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</si>
  <si>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</si>
  <si>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</si>
  <si>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</si>
  <si>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</si>
  <si>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</si>
  <si>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</si>
  <si>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</si>
  <si>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</si>
  <si>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</si>
  <si>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</si>
  <si>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</si>
  <si>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</si>
  <si>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</si>
  <si>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</si>
  <si>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</si>
  <si>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</si>
  <si>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</si>
  <si>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</si>
  <si>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</si>
  <si>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</si>
  <si>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</si>
  <si>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</si>
  <si>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</si>
  <si>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</si>
  <si>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</si>
  <si>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</si>
  <si>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</si>
  <si>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</si>
  <si>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</si>
  <si>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</si>
  <si>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</si>
  <si>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</si>
  <si>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</si>
  <si>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</si>
  <si>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</si>
  <si>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</si>
  <si>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</si>
  <si>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</si>
  <si>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</si>
  <si>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</si>
  <si>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</si>
  <si>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</si>
  <si>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</si>
  <si>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</si>
  <si>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</si>
  <si>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</si>
  <si>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</si>
  <si>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</si>
  <si>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</si>
  <si>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</si>
  <si>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</si>
  <si>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</si>
  <si>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</si>
  <si>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</si>
  <si>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</si>
  <si>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</si>
  <si>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</si>
  <si>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</si>
  <si>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</si>
  <si>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</si>
  <si>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</si>
  <si>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</si>
  <si>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</si>
  <si>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</si>
  <si>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</si>
  <si>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</si>
  <si>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</si>
  <si>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</si>
  <si>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</si>
  <si>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</si>
  <si>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</si>
  <si>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</si>
  <si>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</si>
  <si>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</si>
  <si>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</si>
  <si>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</si>
  <si>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</si>
  <si>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</si>
  <si>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</si>
  <si>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</si>
  <si>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</si>
  <si>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</si>
  <si>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</si>
  <si>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</si>
  <si>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</si>
  <si>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</si>
  <si>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</si>
  <si>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</si>
  <si>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</si>
  <si>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</si>
  <si>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</si>
  <si>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</si>
  <si>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</si>
  <si>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</si>
  <si>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</si>
  <si>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</si>
  <si>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</si>
  <si>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</si>
  <si>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</si>
  <si>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</si>
  <si>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</si>
  <si>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</si>
  <si>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</si>
  <si>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</si>
  <si>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</si>
  <si>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</si>
  <si>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</si>
  <si>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</si>
  <si>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</si>
  <si>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</si>
  <si>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</si>
  <si>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</si>
  <si>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</si>
  <si>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</si>
  <si>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</si>
  <si>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</si>
  <si>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</si>
  <si>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</si>
  <si>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</si>
  <si>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</si>
  <si>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</si>
  <si>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</si>
  <si>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</si>
  <si>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</si>
  <si>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</si>
  <si>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</si>
  <si>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</si>
  <si>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</si>
  <si>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</si>
  <si>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</si>
  <si>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</si>
  <si>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</si>
  <si>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</si>
  <si>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</si>
  <si>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</si>
  <si>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</si>
  <si>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</si>
  <si>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</si>
  <si>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</si>
  <si>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</si>
  <si>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</si>
  <si>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</si>
  <si>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</si>
  <si>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</si>
  <si>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</si>
  <si>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</si>
  <si>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</si>
  <si>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</si>
  <si>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</si>
  <si>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</si>
  <si>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</si>
  <si>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</si>
  <si>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</si>
  <si>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</si>
  <si>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</si>
  <si>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</si>
  <si>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</si>
  <si>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</si>
  <si>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</si>
  <si>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</si>
  <si>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</si>
  <si>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</si>
  <si>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</si>
  <si>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</si>
  <si>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</si>
  <si>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</si>
  <si>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</si>
  <si>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</si>
  <si>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</si>
  <si>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</si>
  <si>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</si>
  <si>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</si>
  <si>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</si>
  <si>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</si>
  <si>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</si>
  <si>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</si>
  <si>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</si>
  <si>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</si>
  <si>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</si>
  <si>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</si>
  <si>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</si>
  <si>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</si>
  <si>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</si>
  <si>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</si>
  <si>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</si>
  <si>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</si>
  <si>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</si>
  <si>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</si>
  <si>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</si>
  <si>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</si>
  <si>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</si>
  <si>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</si>
  <si>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</si>
  <si>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</si>
  <si>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</si>
  <si>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</si>
  <si>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</si>
  <si>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</si>
  <si>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</si>
  <si>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</si>
  <si>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</si>
  <si>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</si>
  <si>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</si>
  <si>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</si>
  <si>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</si>
  <si>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</si>
  <si>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</si>
  <si>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</si>
  <si>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</si>
  <si>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</si>
  <si>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</si>
  <si>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</si>
  <si>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</si>
  <si>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</si>
  <si>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</si>
  <si>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</si>
  <si>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</si>
  <si>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</si>
  <si>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</si>
  <si>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</si>
  <si>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</si>
  <si>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</si>
  <si>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</si>
  <si>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</si>
  <si>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</si>
  <si>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</si>
  <si>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</si>
  <si>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</si>
  <si>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</si>
  <si>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</si>
  <si>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</si>
  <si>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</si>
  <si>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</si>
  <si>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</si>
  <si>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</si>
  <si>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</si>
  <si>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</si>
  <si>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</si>
  <si>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</si>
  <si>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</si>
  <si>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</si>
  <si>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</si>
  <si>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</si>
  <si>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</si>
  <si>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</si>
  <si>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</si>
  <si>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</si>
  <si>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</si>
  <si>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</si>
  <si>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</si>
  <si>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</si>
  <si>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</si>
  <si>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</si>
  <si>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</si>
  <si>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</si>
  <si>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</si>
  <si>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</si>
  <si>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</si>
  <si>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</si>
  <si>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</si>
  <si>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</si>
  <si>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</si>
  <si>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</si>
  <si>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</si>
  <si>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</si>
  <si>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</si>
  <si>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</si>
  <si>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</si>
  <si>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</si>
  <si>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</si>
  <si>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</si>
  <si>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</si>
  <si>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</si>
  <si>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</si>
  <si>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</si>
  <si>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</si>
  <si>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</si>
  <si>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</si>
  <si>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</si>
  <si>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</si>
  <si>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</si>
  <si>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</si>
  <si>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</si>
  <si>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</si>
  <si>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</si>
  <si>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</si>
  <si>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</si>
  <si>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</si>
  <si>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</si>
  <si>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</si>
  <si>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</si>
  <si>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</si>
  <si>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</si>
  <si>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</si>
  <si>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</si>
  <si>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</si>
  <si>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</si>
  <si>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</si>
  <si>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</si>
  <si>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</si>
  <si>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</si>
  <si>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</si>
  <si>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</si>
  <si>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</si>
  <si>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</si>
  <si>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</si>
  <si>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</si>
  <si>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</si>
  <si>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</si>
  <si>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</si>
  <si>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</si>
  <si>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</si>
  <si>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</si>
  <si>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</si>
  <si>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</si>
  <si>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</si>
  <si>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</si>
  <si>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</si>
  <si>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</si>
  <si>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</si>
  <si>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</si>
  <si>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</si>
  <si>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</si>
  <si>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</si>
  <si>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</si>
  <si>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</si>
  <si>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</si>
  <si>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</si>
  <si>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</si>
  <si>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</si>
  <si>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</si>
  <si>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</si>
  <si>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</si>
  <si>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</si>
  <si>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</si>
  <si>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</si>
  <si>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</si>
  <si>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</si>
  <si>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</si>
  <si>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</si>
  <si>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</si>
  <si>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</si>
  <si>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</si>
  <si>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</si>
  <si>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</si>
  <si>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</si>
  <si>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</si>
  <si>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</si>
  <si>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</si>
  <si>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</si>
  <si>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</si>
  <si>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</si>
  <si>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</si>
  <si>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</si>
  <si>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</si>
  <si>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</si>
  <si>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</si>
  <si>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</si>
  <si>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</si>
  <si>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</si>
  <si>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</si>
  <si>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</si>
  <si>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</si>
  <si>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</si>
  <si>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</si>
  <si>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</si>
  <si>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</si>
  <si>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</si>
  <si>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</si>
  <si>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</si>
  <si>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</si>
  <si>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</si>
  <si>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</si>
  <si>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</si>
  <si>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</si>
  <si>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</si>
  <si>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</si>
  <si>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</si>
  <si>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</si>
  <si>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</si>
  <si>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</si>
  <si>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</si>
  <si>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</si>
  <si>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</si>
  <si>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</si>
  <si>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</si>
  <si>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</si>
  <si>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</si>
  <si>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</si>
  <si>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</si>
  <si>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</si>
  <si>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</si>
  <si>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</si>
  <si>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</si>
  <si>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</si>
  <si>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</si>
  <si>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</si>
  <si>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</si>
  <si>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</si>
  <si>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</si>
  <si>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</si>
  <si>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</si>
  <si>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</si>
  <si>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</si>
  <si>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</si>
  <si>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</si>
  <si>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</si>
  <si>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</si>
  <si>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</si>
  <si>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</si>
  <si>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</si>
  <si>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</si>
  <si>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</si>
  <si>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</si>
  <si>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</si>
  <si>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</si>
  <si>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</si>
  <si>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</si>
  <si>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</si>
  <si>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</si>
  <si>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</si>
  <si>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</si>
  <si>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</si>
  <si>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</si>
  <si>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</si>
  <si>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</si>
  <si>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</si>
  <si>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</si>
  <si>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</si>
  <si>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</si>
  <si>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</si>
  <si>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</si>
  <si>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</si>
  <si>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</si>
  <si>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</si>
  <si>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</si>
  <si>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</si>
  <si>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</si>
  <si>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</si>
  <si>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</si>
  <si>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</si>
  <si>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</si>
  <si>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</si>
  <si>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</si>
  <si>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</si>
  <si>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</si>
  <si>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</si>
  <si>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</si>
  <si>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</si>
  <si>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</si>
  <si>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</si>
  <si>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</si>
  <si>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</si>
  <si>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</si>
  <si>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</si>
  <si>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</si>
  <si>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</si>
  <si>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</si>
  <si>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</si>
  <si>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</si>
  <si>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</si>
  <si>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</si>
  <si>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</si>
  <si>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</si>
  <si>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</si>
  <si>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</si>
  <si>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</si>
  <si>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</si>
  <si>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</si>
  <si>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</si>
  <si>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</si>
  <si>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</si>
  <si>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</si>
  <si>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</si>
  <si>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</si>
  <si>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</si>
  <si>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</si>
  <si>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</si>
  <si>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</si>
  <si>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</si>
  <si>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</si>
  <si>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</si>
  <si>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</si>
  <si>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</si>
  <si>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</si>
  <si>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</si>
  <si>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</si>
  <si>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</si>
  <si>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</si>
  <si>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</si>
  <si>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</si>
  <si>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</si>
  <si>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</si>
  <si>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</si>
  <si>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</si>
  <si>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</si>
  <si>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</si>
  <si>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</si>
  <si>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</si>
  <si>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</si>
  <si>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</si>
  <si>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</si>
  <si>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</si>
  <si>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</si>
  <si>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</si>
  <si>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</si>
  <si>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</si>
  <si>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</si>
  <si>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</si>
  <si>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</si>
  <si>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</si>
  <si>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</si>
  <si>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</si>
  <si>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</si>
  <si>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</si>
  <si>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</si>
  <si>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</si>
  <si>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</si>
  <si>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</si>
  <si>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</si>
  <si>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</si>
  <si>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</si>
  <si>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</si>
  <si>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</si>
  <si>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</si>
  <si>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</si>
  <si>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</si>
  <si>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</si>
  <si>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</si>
  <si>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</si>
  <si>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</si>
  <si>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</si>
  <si>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</si>
  <si>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</si>
  <si>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</si>
  <si>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</si>
  <si>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</si>
  <si>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</si>
  <si>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</si>
  <si>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</si>
  <si>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</si>
  <si>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</si>
  <si>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</si>
  <si>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</si>
  <si>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</si>
  <si>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</si>
  <si>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</si>
  <si>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</si>
  <si>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</si>
  <si>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</si>
  <si>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</si>
  <si>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</si>
  <si>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</si>
  <si>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</si>
  <si>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</si>
  <si>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</si>
  <si>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</si>
  <si>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</si>
  <si>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</si>
  <si>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</si>
  <si>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</si>
  <si>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</si>
  <si>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</si>
  <si>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</si>
  <si>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</si>
  <si>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</si>
  <si>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</si>
  <si>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</si>
  <si>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</si>
  <si>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</si>
  <si>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</si>
  <si>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</si>
  <si>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</si>
  <si>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</si>
  <si>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</si>
  <si>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</si>
  <si>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</si>
  <si>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</si>
  <si>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</si>
  <si>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</si>
  <si>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</si>
  <si>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</si>
  <si>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</si>
  <si>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</si>
  <si>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</si>
  <si>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</si>
  <si>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</si>
  <si>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</si>
  <si>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</si>
  <si>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</si>
  <si>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</si>
  <si>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</si>
  <si>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</si>
  <si>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</si>
  <si>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</si>
  <si>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</si>
  <si>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</si>
  <si>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</si>
  <si>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</si>
  <si>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</si>
  <si>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</si>
  <si>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</si>
  <si>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</si>
  <si>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</si>
  <si>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</si>
  <si>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</si>
  <si>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</si>
  <si>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</si>
  <si>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</si>
  <si>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</si>
  <si>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</si>
  <si>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</si>
  <si>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</si>
  <si>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</si>
  <si>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</si>
  <si>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</si>
  <si>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</si>
  <si>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</si>
  <si>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</si>
  <si>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</si>
  <si>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</si>
  <si>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</si>
  <si>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</si>
  <si>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</si>
  <si>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</si>
  <si>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</si>
  <si>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</si>
  <si>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</si>
  <si>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</si>
  <si>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</si>
  <si>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</si>
  <si>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</si>
  <si>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</si>
  <si>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</si>
  <si>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</si>
  <si>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</si>
  <si>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</si>
  <si>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</si>
  <si>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</si>
  <si>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</si>
  <si>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</si>
  <si>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</si>
  <si>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</si>
  <si>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</si>
  <si>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</si>
  <si>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</si>
  <si>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</si>
  <si>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</si>
  <si>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</si>
  <si>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</si>
  <si>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</si>
  <si>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</si>
  <si>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</si>
  <si>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</si>
  <si>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</si>
  <si>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</si>
  <si>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</si>
  <si>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</si>
  <si>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</si>
  <si>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</si>
  <si>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</si>
  <si>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</si>
  <si>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</si>
  <si>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</si>
  <si>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</si>
  <si>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</si>
  <si>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</si>
  <si>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</si>
  <si>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</si>
  <si>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</si>
  <si>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</si>
  <si>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</si>
  <si>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</si>
  <si>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</si>
  <si>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</si>
  <si>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</si>
  <si>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</si>
  <si>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</si>
  <si>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</si>
  <si>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</si>
  <si>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</si>
  <si>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</si>
  <si>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</si>
  <si>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</si>
  <si>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</si>
  <si>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</si>
  <si>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</si>
  <si>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</si>
  <si>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</si>
  <si>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</si>
  <si>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</si>
  <si>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</si>
  <si>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</si>
  <si>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</si>
  <si>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</si>
  <si>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</si>
  <si>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</si>
  <si>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</si>
  <si>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</si>
  <si>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</si>
  <si>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</si>
  <si>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</si>
  <si>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</si>
  <si>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</si>
  <si>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</si>
  <si>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</si>
  <si>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</si>
  <si>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</si>
  <si>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</si>
  <si>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</si>
  <si>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</si>
  <si>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</si>
  <si>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</si>
  <si>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</si>
  <si>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</si>
  <si>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</si>
  <si>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</si>
  <si>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</si>
  <si>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</si>
  <si>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</si>
  <si>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</si>
  <si>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</si>
  <si>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</si>
  <si>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</si>
  <si>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</si>
  <si>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</si>
  <si>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</si>
  <si>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</si>
  <si>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</si>
  <si>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</si>
  <si>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</si>
  <si>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</si>
  <si>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</si>
  <si>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</si>
  <si>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</si>
  <si>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</si>
  <si>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</si>
  <si>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</si>
  <si>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</si>
  <si>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</si>
  <si>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</si>
  <si>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</si>
  <si>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</si>
  <si>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</si>
  <si>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</si>
  <si>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</si>
  <si>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</si>
  <si>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</si>
  <si>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</si>
  <si>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</si>
  <si>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</si>
  <si>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</si>
  <si>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</si>
  <si>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</si>
  <si>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</si>
  <si>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</si>
  <si>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</si>
  <si>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</si>
  <si>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</si>
  <si>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</si>
  <si>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</si>
  <si>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</si>
  <si>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</si>
  <si>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</si>
  <si>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</si>
  <si>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</si>
  <si>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</si>
  <si>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</si>
  <si>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</si>
  <si>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</si>
  <si>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</si>
  <si>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</si>
  <si>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</si>
  <si>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</si>
  <si>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</si>
  <si>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</si>
  <si>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</si>
  <si>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</si>
  <si>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</si>
  <si>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</si>
  <si>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</si>
  <si>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</si>
  <si>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</si>
  <si>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</si>
  <si>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</si>
  <si>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</si>
  <si>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</si>
  <si>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</si>
  <si>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</si>
  <si>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</si>
  <si>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</si>
  <si>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</si>
  <si>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</si>
  <si>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</si>
  <si>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</si>
  <si>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</si>
  <si>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</si>
  <si>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</si>
  <si>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</si>
  <si>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</si>
  <si>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</si>
  <si>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</si>
  <si>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</si>
  <si>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</si>
  <si>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</si>
  <si>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</si>
  <si>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</si>
  <si>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</si>
  <si>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</si>
  <si>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</si>
  <si>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</si>
  <si>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</si>
  <si>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</si>
  <si>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</si>
  <si>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</si>
  <si>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</si>
  <si>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</si>
  <si>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</si>
  <si>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</si>
  <si>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</si>
  <si>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</si>
  <si>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</si>
  <si>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</si>
  <si>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</si>
  <si>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</si>
  <si>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</si>
  <si>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</si>
  <si>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</si>
  <si>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</si>
  <si>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</si>
  <si>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</si>
  <si>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</si>
  <si>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</si>
  <si>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</si>
  <si>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</si>
  <si>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</si>
  <si>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</si>
  <si>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</si>
  <si>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</si>
  <si>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</si>
  <si>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</si>
  <si>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</si>
  <si>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</si>
  <si>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</si>
  <si>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</si>
  <si>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</si>
  <si>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</si>
  <si>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</si>
  <si>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</si>
  <si>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</si>
  <si>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</si>
  <si>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</si>
  <si>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</si>
  <si>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</si>
  <si>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</si>
  <si>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</si>
  <si>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</si>
  <si>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</si>
  <si>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</si>
  <si>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</si>
  <si>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</si>
  <si>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</si>
  <si>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</si>
  <si>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</si>
  <si>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</si>
  <si>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</si>
  <si>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</si>
  <si>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</si>
  <si>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</si>
  <si>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</si>
  <si>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</si>
  <si>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</si>
  <si>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</si>
  <si>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</si>
  <si>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</si>
  <si>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</si>
  <si>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</si>
  <si>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</si>
  <si>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</si>
  <si>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</si>
  <si>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</si>
  <si>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</si>
  <si>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</si>
  <si>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</si>
  <si>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</si>
  <si>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</si>
  <si>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</si>
  <si>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</si>
  <si>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</si>
  <si>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</si>
  <si>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</si>
  <si>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</si>
  <si>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</si>
  <si>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</si>
  <si>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</si>
  <si>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</si>
  <si>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</si>
  <si>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</si>
  <si>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</si>
  <si>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</si>
  <si>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</si>
  <si>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</si>
  <si>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</si>
  <si>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</si>
  <si>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</si>
  <si>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</si>
  <si>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</si>
  <si>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</si>
  <si>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</si>
  <si>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</si>
  <si>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</si>
  <si>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</si>
  <si>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</si>
  <si>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</si>
  <si>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</si>
  <si>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</si>
  <si>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</si>
  <si>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</si>
  <si>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</si>
  <si>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</si>
  <si>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</si>
  <si>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</si>
  <si>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</si>
  <si>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</si>
  <si>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</si>
  <si>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</si>
  <si>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</si>
  <si>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</si>
  <si>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</si>
  <si>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</si>
  <si>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</si>
  <si>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</si>
  <si>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</si>
  <si>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</si>
  <si>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</si>
  <si>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</si>
  <si>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</si>
  <si>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</si>
  <si>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</si>
  <si>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</si>
  <si>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</si>
  <si>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</si>
  <si>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</si>
  <si>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</si>
  <si>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</si>
  <si>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</si>
  <si>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</si>
  <si>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</si>
  <si>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</si>
  <si>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</si>
  <si>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</si>
  <si>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</si>
  <si>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</si>
  <si>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</si>
  <si>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</si>
  <si>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</si>
  <si>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</si>
  <si>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</si>
  <si>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</si>
  <si>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</si>
  <si>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</si>
  <si>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</si>
  <si>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</si>
  <si>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</si>
  <si>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</si>
  <si>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</si>
  <si>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</si>
  <si>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</si>
  <si>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</si>
  <si>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</si>
  <si>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</si>
  <si>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</si>
  <si>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</si>
  <si>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</si>
  <si>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</si>
  <si>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</si>
  <si>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</si>
  <si>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</si>
  <si>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</si>
  <si>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</si>
  <si>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</si>
  <si>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</si>
  <si>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</si>
  <si>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</si>
  <si>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</si>
  <si>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</si>
  <si>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</si>
  <si>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</si>
  <si>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</si>
  <si>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</si>
  <si>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</si>
  <si>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</si>
  <si>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</si>
  <si>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</si>
  <si>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</si>
  <si>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</si>
  <si>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</si>
  <si>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</si>
  <si>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</si>
  <si>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</si>
  <si>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</si>
  <si>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</si>
  <si>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</si>
  <si>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</si>
  <si>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</si>
  <si>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</si>
  <si>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</si>
  <si>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</si>
  <si>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</si>
  <si>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</si>
  <si>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</si>
  <si>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</si>
  <si>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</si>
  <si>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</si>
  <si>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</si>
  <si>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</si>
  <si>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</si>
  <si>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</si>
  <si>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</si>
  <si>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</si>
  <si>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</si>
  <si>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</si>
  <si>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</si>
  <si>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</si>
  <si>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</si>
  <si>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</si>
  <si>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</si>
  <si>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</si>
  <si>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</si>
  <si>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</si>
  <si>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</si>
  <si>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</si>
  <si>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</si>
  <si>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</si>
  <si>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</si>
  <si>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Aguardando descanso do maquinista, Previsão de MC1 13h00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</si>
  <si>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</si>
  <si>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</si>
  <si>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</si>
  <si>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</si>
  <si>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</si>
  <si>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</si>
  <si>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</si>
  <si>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</si>
  <si>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</si>
  <si>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</si>
  <si>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</si>
  <si>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</si>
  <si>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 xml:space="preserve">Socaria mecanizada - confirmar frente </t>
  </si>
  <si>
    <t>PGU-PPN</t>
  </si>
  <si>
    <t>PGUPPN</t>
  </si>
  <si>
    <t>A confirmar horario de MC1</t>
  </si>
  <si>
    <t>TCSTMI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</si>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</sst>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4" dateTimeGrouping="day"/>
      </filters>
    </filterColumn>
  </autoFilter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AQ399" activePane="bottomRight" state="frozen"/>
      <selection pane="bottomRight" activeCell="BP409" sqref="BP40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>
        <v>0</v>
      </c>
      <c r="AT373" s="237">
        <v>0</v>
      </c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5" t="s">
        <v>1777</v>
      </c>
      <c r="BK373" s="16" t="s">
        <v>1778</v>
      </c>
      <c r="BL373" s="15"/>
      <c r="BM373" s="14" t="s">
        <v>988</v>
      </c>
      <c r="BN373" s="14" t="s">
        <v>1018</v>
      </c>
      <c r="BO373" s="160" t="s">
        <v>1076</v>
      </c>
      <c r="BP373" s="17" t="s">
        <v>1779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>MecanizaçãoAtivos</v>
      </c>
    </row>
    <row r="374" spans="1:72" hidden="1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1780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1781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1782</v>
      </c>
      <c r="BK374" s="325" t="s">
        <v>1782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1783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>
        <v>0</v>
      </c>
      <c r="AT375" s="237">
        <v>6.9444444444444447E-4</v>
      </c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5" t="s">
        <v>1784</v>
      </c>
      <c r="BK375" s="325" t="s">
        <v>1785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1786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20" t="str">
        <f>IF(BN375="","",SUBSTITUTE(BM375," ","")&amp;SUBSTITUTE(BN375," ",""))</f>
        <v>SuperExecução</v>
      </c>
    </row>
    <row r="376" spans="1:72" hidden="1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1787</v>
      </c>
      <c r="BK376" s="325" t="s">
        <v>1787</v>
      </c>
      <c r="BL376" s="15"/>
      <c r="BM376" s="14" t="s">
        <v>984</v>
      </c>
      <c r="BN376" s="14" t="s">
        <v>0</v>
      </c>
      <c r="BO376" s="160" t="s">
        <v>1071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>PátioOperação</v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1788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1789</v>
      </c>
      <c r="BK377" s="16" t="s">
        <v>1790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>
        <v>0.34583333333333333</v>
      </c>
      <c r="AS380" s="237">
        <v>0.56666666666666665</v>
      </c>
      <c r="AT380" s="237">
        <v>0.69166666666666665</v>
      </c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5" t="s">
        <v>1791</v>
      </c>
      <c r="BK380" s="16" t="s">
        <v>1792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20" t="str">
        <f>IF(BN380="","",SUBSTITUTE(BM380," ","")&amp;SUBSTITUTE(BN380," ",""))</f>
        <v>OKOK</v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1793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1793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1794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1795</v>
      </c>
      <c r="BK383" s="16" t="s">
        <v>1796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1797</v>
      </c>
      <c r="N384" s="199" t="s">
        <v>1798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1799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>
        <v>0.79027777777777775</v>
      </c>
      <c r="AS384" s="237">
        <v>0</v>
      </c>
      <c r="AT384" s="237">
        <v>4.1666666666666664E-2</v>
      </c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5" t="s">
        <v>1800</v>
      </c>
      <c r="BK384" s="325" t="s">
        <v>1800</v>
      </c>
      <c r="BL384" s="15"/>
      <c r="BM384" s="14" t="s">
        <v>996</v>
      </c>
      <c r="BN384" s="14" t="s">
        <v>996</v>
      </c>
      <c r="BO384" s="160" t="s">
        <v>996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20" t="str">
        <f>IF(BN384="","",SUBSTITUTE(BM384," ","")&amp;SUBSTITUTE(BN384," ",""))</f>
        <v>OKOK</v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1801</v>
      </c>
      <c r="W385" s="327" t="s">
        <v>1802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1803</v>
      </c>
      <c r="BK385" s="16" t="s">
        <v>1804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1805</v>
      </c>
      <c r="BK386" s="325" t="s">
        <v>1806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1807</v>
      </c>
      <c r="BK389" s="325" t="s">
        <v>1807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>
        <v>0</v>
      </c>
      <c r="AS390" s="237">
        <v>0</v>
      </c>
      <c r="AT390" s="237">
        <v>0</v>
      </c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5" t="s">
        <v>1808</v>
      </c>
      <c r="BK390" s="325" t="s">
        <v>1808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>SuperExecução</v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1809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/>
      <c r="AS399" s="237"/>
      <c r="AT399" s="237"/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/>
      <c r="BI399" s="16"/>
      <c r="BJ399" s="301" t="s">
        <v>1810</v>
      </c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/>
      </c>
    </row>
    <row r="400" spans="1:72" hidden="1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1780</v>
      </c>
      <c r="J401" s="37">
        <v>98</v>
      </c>
      <c r="K401" s="37">
        <v>689.72900000000004</v>
      </c>
      <c r="L401" s="83">
        <v>750</v>
      </c>
      <c r="M401" s="199" t="s">
        <v>1811</v>
      </c>
      <c r="N401" s="199" t="s">
        <v>1812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>
        <v>0.35625000000000001</v>
      </c>
      <c r="AS401" s="237">
        <v>0.43958333333333333</v>
      </c>
      <c r="AT401" s="237">
        <v>0.48125000000000001</v>
      </c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301" t="s">
        <v>1813</v>
      </c>
      <c r="BK401" s="16"/>
      <c r="BL401" s="15"/>
      <c r="BM401" s="14" t="s">
        <v>996</v>
      </c>
      <c r="BN401" s="14" t="s">
        <v>996</v>
      </c>
      <c r="BO401" s="160" t="s">
        <v>996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20" t="str">
        <f>IF(BN401="","",SUBSTITUTE(BM401," ","")&amp;SUBSTITUTE(BN401," ",""))</f>
        <v>OKOK</v>
      </c>
    </row>
    <row r="402" spans="1:72" hidden="1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t="23.25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>
        <v>0.45277777777777778</v>
      </c>
      <c r="AS403" s="237">
        <v>0</v>
      </c>
      <c r="AT403" s="237">
        <v>0</v>
      </c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301" t="s">
        <v>1814</v>
      </c>
      <c r="BK403" s="16" t="s">
        <v>1814</v>
      </c>
      <c r="BL403" s="15"/>
      <c r="BM403" s="14" t="s">
        <v>988</v>
      </c>
      <c r="BN403" s="14" t="s">
        <v>1018</v>
      </c>
      <c r="BO403" s="160" t="s">
        <v>1076</v>
      </c>
      <c r="BP403" s="17" t="s">
        <v>1814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>MecanizaçãoAtivos</v>
      </c>
    </row>
    <row r="404" spans="1:72" hidden="1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1815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1815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1816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>
        <v>0.34166666666666667</v>
      </c>
      <c r="AS409" s="237">
        <v>0</v>
      </c>
      <c r="AT409" s="237">
        <v>0</v>
      </c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/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301" t="s">
        <v>1817</v>
      </c>
      <c r="BK409" s="16" t="s">
        <v>1817</v>
      </c>
      <c r="BL409" s="15"/>
      <c r="BM409" s="14" t="s">
        <v>991</v>
      </c>
      <c r="BN409" s="14" t="s">
        <v>1020</v>
      </c>
      <c r="BO409" s="160" t="s">
        <v>1082</v>
      </c>
      <c r="BP409" s="17" t="s">
        <v>1817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>CCOCirculaçãoIntervaloOportunidade</v>
      </c>
    </row>
    <row r="410" spans="1:72" hidden="1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1818</v>
      </c>
      <c r="N411" s="199" t="s">
        <v>1819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1820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/>
      <c r="AS411" s="237"/>
      <c r="AT411" s="237"/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0</v>
      </c>
      <c r="AZ411" s="13"/>
      <c r="BA411" s="71"/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/>
      <c r="BI411" s="16"/>
      <c r="BJ411" s="301" t="s">
        <v>1821</v>
      </c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Produção e Intervalo</v>
      </c>
      <c r="BR411" s="18">
        <f>IF(OR(B411="",F411=""),"*",AY411/P411)</f>
        <v>0</v>
      </c>
      <c r="BS411" s="18">
        <f>IF(OR(B411="",F411=""),"*",BA411/Q411)</f>
        <v>0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710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15" s="224">
        <v>0.4375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1822</v>
      </c>
      <c r="X415" s="51" t="s">
        <v>972</v>
      </c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>
        <f>IF(BS_CONTROLE[[#This Row],[SB]]=0, "-", BS_CONTROLE[[#This Row],[SB]])</f>
        <v>699710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710</v>
      </c>
      <c r="AQ415" s="281">
        <f>IF(BS_CONTROLE[[#This Row],[KM - Fim]]=0, "-", BS_CONTROLE[[#This Row],[KM - Fim]])</f>
        <v>707</v>
      </c>
      <c r="AR415" s="298"/>
      <c r="AS415" s="298"/>
      <c r="AT415" s="298"/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/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0.25</v>
      </c>
      <c r="Q418" s="83">
        <v>3360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1823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/>
      <c r="AS418" s="298"/>
      <c r="AT418" s="298"/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0</v>
      </c>
      <c r="AZ418" s="13"/>
      <c r="BA418" s="71"/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1824</v>
      </c>
      <c r="N420" s="199" t="s">
        <v>1825</v>
      </c>
      <c r="O420" s="142">
        <v>0.70833333333333337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1826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/>
      <c r="AS420" s="298"/>
      <c r="AT420" s="298"/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0</v>
      </c>
      <c r="AZ420" s="13"/>
      <c r="BA420" s="71"/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712</v>
      </c>
      <c r="L424" s="83">
        <v>716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710TSF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712</v>
      </c>
      <c r="AQ424" s="281">
        <f>IF(BS_CONTROLE[[#This Row],[KM - Fim]]=0, "-", BS_CONTROLE[[#This Row],[KM - Fim]])</f>
        <v>716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>W7146048</v>
      </c>
      <c r="B426" s="163">
        <v>46048</v>
      </c>
      <c r="C426" s="8">
        <f>IF(BS_CONTROLE[[#This Row],[DATA]]="","",WEEKNUM(BS_CONTROLE[[#This Row],[DATA]]))</f>
        <v>5</v>
      </c>
      <c r="D426" s="51" t="s">
        <v>848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77</v>
      </c>
      <c r="J426" s="37">
        <v>98</v>
      </c>
      <c r="K426" s="37">
        <v>707</v>
      </c>
      <c r="L426" s="83">
        <v>704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26" s="142">
        <v>0.41666666666666669</v>
      </c>
      <c r="P426" s="142">
        <v>0.125</v>
      </c>
      <c r="Q426" s="83">
        <v>37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1822</v>
      </c>
      <c r="X426" s="51" t="s">
        <v>967</v>
      </c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744TEX</v>
      </c>
      <c r="AM426" s="297" t="str">
        <f>IF(BS_CONTROLE[[#This Row],[Entre - Estações]]=0, "-", BS_CONTROLE[[#This Row],[Entre - Estações]])</f>
        <v>TAL-TSF</v>
      </c>
      <c r="AN426" s="297">
        <f>IF(BS_CONTROLE[[#This Row],[SB]]=0, "-", BS_CONTROLE[[#This Row],[SB]])</f>
        <v>699710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707</v>
      </c>
      <c r="AQ426" s="281">
        <f>IF(BS_CONTROLE[[#This Row],[KM - Fim]]=0, "-", BS_CONTROLE[[#This Row],[KM - Fim]])</f>
        <v>704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1827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 t="str">
        <f>IF(BS_CONTROLE[[#This Row],[DATA]]="","",WEEKNUM(BS_CONTROLE[[#This Row],[DATA]]))</f>
        <v/>
      </c>
      <c r="D430" s="51"/>
      <c r="E430" s="309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 t="str">
        <f>IF(BS_CONTROLE[[#This Row],[DATA]]="","",WEEKNUM(BS_CONTROLE[[#This Row],[DATA]]))</f>
        <v/>
      </c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49:Y350 V346:X348 V352:Y353 V351:X351 V354:X354 V355:Y359 V366:X367 V360:X360 V365:Y365 V363:X364 V368:Y368 V361:Y362 V369:X416 X418 X420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X370:X416 X418 X420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</cols>
  <sheetData>
    <row r="1" spans="3:8">
      <c r="C1" s="389" t="s">
        <v>1828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1829</v>
      </c>
      <c r="E3" s="311" t="s">
        <v>1830</v>
      </c>
      <c r="F3" s="311" t="s">
        <v>1831</v>
      </c>
      <c r="G3" s="311" t="s">
        <v>1832</v>
      </c>
      <c r="H3" s="311" t="s">
        <v>1833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1834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1835</v>
      </c>
      <c r="G10" s="312" t="s">
        <v>1836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1837</v>
      </c>
      <c r="G11" s="312" t="s">
        <v>1838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1839</v>
      </c>
      <c r="G12" s="312" t="s">
        <v>1838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C5" sqref="C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1840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16" t="s">
        <v>1841</v>
      </c>
      <c r="C4" s="316" t="s">
        <v>1842</v>
      </c>
      <c r="D4" s="316" t="s">
        <v>1843</v>
      </c>
      <c r="E4" s="316" t="s">
        <v>1844</v>
      </c>
      <c r="F4" s="316" t="s">
        <v>7</v>
      </c>
      <c r="G4" s="316" t="s">
        <v>1845</v>
      </c>
      <c r="H4" s="187"/>
    </row>
    <row r="5" spans="1:8">
      <c r="A5" s="187"/>
      <c r="B5" s="317" t="s">
        <v>1846</v>
      </c>
      <c r="C5" s="317">
        <v>309525</v>
      </c>
      <c r="D5" s="317" t="s">
        <v>1847</v>
      </c>
      <c r="E5" s="317" t="s">
        <v>847</v>
      </c>
      <c r="F5" s="317" t="s">
        <v>1375</v>
      </c>
      <c r="G5" s="318">
        <v>46296</v>
      </c>
      <c r="H5" s="187"/>
    </row>
    <row r="6" spans="1:8">
      <c r="A6" s="187"/>
      <c r="B6" s="317" t="s">
        <v>1848</v>
      </c>
      <c r="C6" s="317">
        <v>256875</v>
      </c>
      <c r="D6" s="317" t="s">
        <v>1849</v>
      </c>
      <c r="E6" s="317" t="s">
        <v>847</v>
      </c>
      <c r="F6" s="317" t="s">
        <v>1375</v>
      </c>
      <c r="G6" s="318">
        <v>46296</v>
      </c>
      <c r="H6" s="187"/>
    </row>
    <row r="7" spans="1:8" ht="43.5">
      <c r="A7" s="187"/>
      <c r="B7" s="317" t="s">
        <v>1850</v>
      </c>
      <c r="C7" s="317">
        <v>257278</v>
      </c>
      <c r="D7" s="317" t="s">
        <v>1851</v>
      </c>
      <c r="E7" s="317" t="s">
        <v>838</v>
      </c>
      <c r="F7" s="317" t="s">
        <v>1467</v>
      </c>
      <c r="G7" s="318">
        <v>46235</v>
      </c>
      <c r="H7" s="187"/>
    </row>
    <row r="8" spans="1:8" ht="43.5">
      <c r="A8" s="187"/>
      <c r="B8" s="317" t="s">
        <v>1852</v>
      </c>
      <c r="C8" s="317">
        <v>261794</v>
      </c>
      <c r="D8" s="317" t="s">
        <v>1853</v>
      </c>
      <c r="E8" s="317" t="s">
        <v>838</v>
      </c>
      <c r="F8" s="317" t="s">
        <v>1467</v>
      </c>
      <c r="G8" s="318">
        <v>46082</v>
      </c>
      <c r="H8" s="187"/>
    </row>
    <row r="9" spans="1:8" ht="43.5">
      <c r="A9" s="187"/>
      <c r="B9" s="317" t="s">
        <v>1854</v>
      </c>
      <c r="C9" s="317">
        <v>257033</v>
      </c>
      <c r="D9" s="317" t="s">
        <v>1855</v>
      </c>
      <c r="E9" s="317" t="s">
        <v>838</v>
      </c>
      <c r="F9" s="317" t="s">
        <v>194</v>
      </c>
      <c r="G9" s="317" t="s">
        <v>1856</v>
      </c>
      <c r="H9" s="187"/>
    </row>
    <row r="10" spans="1:8" ht="43.5">
      <c r="A10" s="187"/>
      <c r="B10" s="317" t="s">
        <v>1857</v>
      </c>
      <c r="C10" s="317">
        <v>396578</v>
      </c>
      <c r="D10" s="317" t="s">
        <v>1858</v>
      </c>
      <c r="E10" s="317" t="s">
        <v>838</v>
      </c>
      <c r="F10" s="317" t="s">
        <v>194</v>
      </c>
      <c r="G10" s="317" t="s">
        <v>1856</v>
      </c>
      <c r="H10" s="187"/>
    </row>
    <row r="11" spans="1:8">
      <c r="A11" s="187"/>
      <c r="B11" s="317"/>
      <c r="C11" s="317"/>
      <c r="D11" s="317"/>
      <c r="E11" s="317"/>
      <c r="F11" s="317"/>
      <c r="G11" s="318"/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/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1"/>
      <c r="M1" s="123"/>
      <c r="N1" s="289"/>
      <c r="O1" s="289"/>
      <c r="P1" s="165"/>
      <c r="Q1" s="395" t="s">
        <v>1225</v>
      </c>
      <c r="R1" s="396"/>
      <c r="U1" s="101"/>
      <c r="V1" s="397" t="s">
        <v>1859</v>
      </c>
      <c r="W1" s="397"/>
      <c r="X1" s="397"/>
      <c r="Y1" s="103"/>
    </row>
    <row r="2" spans="1:25" s="100" customFormat="1" ht="11.25" customHeight="1">
      <c r="A2" s="104" t="s">
        <v>1860</v>
      </c>
      <c r="B2" s="104" t="s">
        <v>1861</v>
      </c>
      <c r="C2" s="104" t="s">
        <v>605</v>
      </c>
      <c r="D2" s="105" t="s">
        <v>1177</v>
      </c>
      <c r="E2" s="105" t="s">
        <v>1178</v>
      </c>
      <c r="F2" s="105" t="s">
        <v>1862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1863</v>
      </c>
      <c r="U2" s="107" t="s">
        <v>1180</v>
      </c>
      <c r="V2" s="102">
        <f ca="1">TODAY()-1</f>
        <v>46045</v>
      </c>
      <c r="W2" s="102">
        <f ca="1">V2-1</f>
        <v>46044</v>
      </c>
      <c r="X2" s="102">
        <f ca="1">W2-1</f>
        <v>46043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>
        <f ca="1">_xlfn.XLOOKUP(G7&amp;$W$2,BS_CONTROLE[CHAVE],BS_CONTROLE[Quantidade_11],"-")</f>
        <v>0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>
        <f ca="1">_xlfn.XLOOKUP(G10&amp;$W$2,BS_CONTROLE[CHAVE],BS_CONTROLE[Quantidade_11],"-")</f>
        <v>0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220</v>
      </c>
      <c r="W11" s="111">
        <f ca="1">_xlfn.XLOOKUP(G11&amp;$W$2,BS_CONTROLE[CHAVE],BS_CONTROLE[Quantidade_11],"-")</f>
        <v>446</v>
      </c>
      <c r="X11" s="111">
        <f ca="1">_xlfn.XLOOKUP(G11&amp;$X$2,BS_CONTROLE[CHAVE],BS_CONTROLE[Quantidade_11],"-")</f>
        <v>90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>
        <f ca="1">_xlfn.XLOOKUP(G18&amp;$W$2,BS_CONTROLE[CHAVE],BS_CONTROLE[Quantidade_11],"-")</f>
        <v>0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220</v>
      </c>
      <c r="W19" s="111">
        <f ca="1">_xlfn.XLOOKUP(G19&amp;$W$2,BS_CONTROLE[CHAVE],BS_CONTROLE[Quantidade_11],"-")</f>
        <v>446</v>
      </c>
      <c r="X19" s="111">
        <f ca="1">_xlfn.XLOOKUP(G19&amp;$X$2,BS_CONTROLE[CHAVE],BS_CONTROLE[Quantidade_11],"-")</f>
        <v>90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>
        <f ca="1">_xlfn.XLOOKUP(G23&amp;$W$2,BS_CONTROLE[CHAVE],BS_CONTROLE[Quantidade_11],"-")</f>
        <v>0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>
        <f ca="1">_xlfn.XLOOKUP(G29&amp;$W$2,BS_CONTROLE[CHAVE],BS_CONTROLE[Quantidade_11],"-")</f>
        <v>0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220</v>
      </c>
      <c r="W30" s="111">
        <f ca="1">_xlfn.XLOOKUP(G30&amp;$W$2,BS_CONTROLE[CHAVE],BS_CONTROLE[Quantidade_11],"-")</f>
        <v>446</v>
      </c>
      <c r="X30" s="111">
        <f ca="1">_xlfn.XLOOKUP(G30&amp;$X$2,BS_CONTROLE[CHAVE],BS_CONTROLE[Quantidade_11],"-")</f>
        <v>90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0</v>
      </c>
      <c r="W32" s="111">
        <f ca="1">_xlfn.XLOOKUP(G32&amp;$W$2,BS_CONTROLE[CHAVE],BS_CONTROLE[Quantidade_11],"-")</f>
        <v>126</v>
      </c>
      <c r="X32" s="111">
        <f ca="1">_xlfn.XLOOKUP(G32&amp;$X$2,BS_CONTROLE[CHAVE],BS_CONTROLE[Quantidade_11],"-")</f>
        <v>300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>
        <f ca="1">_xlfn.XLOOKUP(G38&amp;$W$2,BS_CONTROLE[CHAVE],BS_CONTROLE[Quantidade_11],"-")</f>
        <v>0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0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0</v>
      </c>
      <c r="W44" s="111">
        <f ca="1">_xlfn.XLOOKUP(G44&amp;$W$2,BS_CONTROLE[CHAVE],BS_CONTROLE[Quantidade_11],"-")</f>
        <v>126</v>
      </c>
      <c r="X44" s="111">
        <f ca="1">_xlfn.XLOOKUP(G44&amp;$X$2,BS_CONTROLE[CHAVE],BS_CONTROLE[Quantidade_11],"-")</f>
        <v>300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220</v>
      </c>
      <c r="W46" s="111">
        <f ca="1">_xlfn.XLOOKUP(G46&amp;$W$2,BS_CONTROLE[CHAVE],BS_CONTROLE[Quantidade_11],"-")</f>
        <v>446</v>
      </c>
      <c r="X46" s="111">
        <f ca="1">_xlfn.XLOOKUP(G46&amp;$X$2,BS_CONTROLE[CHAVE],BS_CONTROLE[Quantidade_11],"-")</f>
        <v>90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>
        <f ca="1">_xlfn.XLOOKUP(G52&amp;$W$2,BS_CONTROLE[CHAVE],BS_CONTROLE[Quantidade_11],"-")</f>
        <v>0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>
        <f ca="1">_xlfn.XLOOKUP(G57&amp;$W$2,BS_CONTROLE[CHAVE],BS_CONTROLE[Quantidade_11],"-")</f>
        <v>0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220</v>
      </c>
      <c r="W63" s="111">
        <f ca="1">_xlfn.XLOOKUP(G63&amp;$W$2,BS_CONTROLE[CHAVE],BS_CONTROLE[Quantidade_11],"-")</f>
        <v>446</v>
      </c>
      <c r="X63" s="111">
        <f ca="1">_xlfn.XLOOKUP(G63&amp;$X$2,BS_CONTROLE[CHAVE],BS_CONTROLE[Quantidade_11],"-")</f>
        <v>90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>
        <f ca="1">_xlfn.XLOOKUP(G72&amp;$W$2,BS_CONTROLE[CHAVE],BS_CONTROLE[Quantidade_11],"-")</f>
        <v>0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0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>
        <f ca="1">_xlfn.XLOOKUP(G93&amp;$W$2,BS_CONTROLE[CHAVE],BS_CONTROLE[Quantidade_11],"-")</f>
        <v>0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220</v>
      </c>
      <c r="W102" s="111">
        <f ca="1">_xlfn.XLOOKUP(G102&amp;$W$2,BS_CONTROLE[CHAVE],BS_CONTROLE[Quantidade_11],"-")</f>
        <v>446</v>
      </c>
      <c r="X102" s="111">
        <f ca="1">_xlfn.XLOOKUP(G102&amp;$X$2,BS_CONTROLE[CHAVE],BS_CONTROLE[Quantidade_11],"-")</f>
        <v>90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>
        <f ca="1">_xlfn.XLOOKUP(G109&amp;$V$2,BS_CONTROLE[CHAVE],BS_CONTROLE[Quantidade_11],"-")</f>
        <v>1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>
        <f ca="1">_xlfn.XLOOKUP(G128&amp;$W$2,BS_CONTROLE[CHAVE],BS_CONTROLE[Quantidade_11],"-")</f>
        <v>0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220</v>
      </c>
      <c r="W132" s="111">
        <f ca="1">_xlfn.XLOOKUP(G132&amp;$W$2,BS_CONTROLE[CHAVE],BS_CONTROLE[Quantidade_11],"-")</f>
        <v>446</v>
      </c>
      <c r="X132" s="111">
        <f ca="1">_xlfn.XLOOKUP(G132&amp;$X$2,BS_CONTROLE[CHAVE],BS_CONTROLE[Quantidade_11],"-")</f>
        <v>90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>
        <f ca="1">_xlfn.XLOOKUP(G135&amp;$W$2,BS_CONTROLE[CHAVE],BS_CONTROLE[Quantidade_11],"-")</f>
        <v>0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>
        <f ca="1">_xlfn.XLOOKUP(G139&amp;$W$2,BS_CONTROLE[CHAVE],BS_CONTROLE[Quantidade_11],"-")</f>
        <v>0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0</v>
      </c>
      <c r="W140" s="111">
        <f ca="1">_xlfn.XLOOKUP(G140&amp;$W$2,BS_CONTROLE[CHAVE],BS_CONTROLE[Quantidade_11],"-")</f>
        <v>126</v>
      </c>
      <c r="X140" s="111">
        <f ca="1">_xlfn.XLOOKUP(G140&amp;$X$2,BS_CONTROLE[CHAVE],BS_CONTROLE[Quantidade_11],"-")</f>
        <v>300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>
        <f ca="1">_xlfn.XLOOKUP(G156&amp;$W$2,BS_CONTROLE[CHAVE],BS_CONTROLE[Quantidade_11],"-")</f>
        <v>0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>
        <f ca="1">_xlfn.XLOOKUP(G161&amp;$W$2,BS_CONTROLE[CHAVE],BS_CONTROLE[Quantidade_11],"-")</f>
        <v>0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220</v>
      </c>
      <c r="W162" s="111">
        <f ca="1">_xlfn.XLOOKUP(G162&amp;$W$2,BS_CONTROLE[CHAVE],BS_CONTROLE[Quantidade_11],"-")</f>
        <v>446</v>
      </c>
      <c r="X162" s="111">
        <f ca="1">_xlfn.XLOOKUP(G162&amp;$X$2,BS_CONTROLE[CHAVE],BS_CONTROLE[Quantidade_11],"-")</f>
        <v>90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>
        <f ca="1">_xlfn.XLOOKUP(G167&amp;$X$2,BS_CONTROLE[CHAVE],BS_CONTROLE[Quantidade_11],"-")</f>
        <v>0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0</v>
      </c>
      <c r="W169" s="111">
        <f ca="1">_xlfn.XLOOKUP(G169&amp;$W$2,BS_CONTROLE[CHAVE],BS_CONTROLE[Quantidade_11],"-")</f>
        <v>126</v>
      </c>
      <c r="X169" s="111">
        <f ca="1">_xlfn.XLOOKUP(G169&amp;$X$2,BS_CONTROLE[CHAVE],BS_CONTROLE[Quantidade_11],"-")</f>
        <v>300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0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>
        <f ca="1">_xlfn.XLOOKUP(G187&amp;$W$2,BS_CONTROLE[CHAVE],BS_CONTROLE[Quantidade_11],"-")</f>
        <v>0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0</v>
      </c>
      <c r="W190" s="111">
        <f ca="1">_xlfn.XLOOKUP(G190&amp;$W$2,BS_CONTROLE[CHAVE],BS_CONTROLE[Quantidade_11],"-")</f>
        <v>126</v>
      </c>
      <c r="X190" s="111">
        <f ca="1">_xlfn.XLOOKUP(G190&amp;$X$2,BS_CONTROLE[CHAVE],BS_CONTROLE[Quantidade_11],"-")</f>
        <v>300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>
        <f ca="1">_xlfn.XLOOKUP(G192&amp;$X$2,BS_CONTROLE[CHAVE],BS_CONTROLE[Quantidade_11],"-")</f>
        <v>0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0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>
        <f ca="1">_xlfn.XLOOKUP(G204&amp;$W$2,BS_CONTROLE[CHAVE],BS_CONTROLE[Quantidade_11],"-")</f>
        <v>0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0</v>
      </c>
      <c r="W212" s="111">
        <f ca="1">_xlfn.XLOOKUP(G212&amp;$W$2,BS_CONTROLE[CHAVE],BS_CONTROLE[Quantidade_11],"-")</f>
        <v>126</v>
      </c>
      <c r="X212" s="111">
        <f ca="1">_xlfn.XLOOKUP(G212&amp;$X$2,BS_CONTROLE[CHAVE],BS_CONTROLE[Quantidade_11],"-")</f>
        <v>300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0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>
        <f ca="1">_xlfn.XLOOKUP(G215&amp;$X$2,BS_CONTROLE[CHAVE],BS_CONTROLE[Quantidade_11],"-")</f>
        <v>0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0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>
        <f ca="1">_xlfn.XLOOKUP(G227&amp;$W$2,BS_CONTROLE[CHAVE],BS_CONTROLE[Quantidade_11],"-")</f>
        <v>0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0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220</v>
      </c>
      <c r="W237" s="111">
        <f ca="1">_xlfn.XLOOKUP(G237&amp;$W$2,BS_CONTROLE[CHAVE],BS_CONTROLE[Quantidade_11],"-")</f>
        <v>446</v>
      </c>
      <c r="X237" s="111">
        <f ca="1">_xlfn.XLOOKUP(G237&amp;$X$2,BS_CONTROLE[CHAVE],BS_CONTROLE[Quantidade_11],"-")</f>
        <v>90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>
        <f ca="1">_xlfn.XLOOKUP(G239&amp;$X$2,BS_CONTROLE[CHAVE],BS_CONTROLE[Quantidade_11],"-")</f>
        <v>0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>
        <f ca="1">_xlfn.XLOOKUP(G243&amp;$V$2,BS_CONTROLE[CHAVE],BS_CONTROLE[Quantidade_11],"-")</f>
        <v>1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0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>
        <f ca="1">_xlfn.XLOOKUP(G253&amp;$W$2,BS_CONTROLE[CHAVE],BS_CONTROLE[Quantidade_11],"-")</f>
        <v>0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>
        <f ca="1">_xlfn.XLOOKUP(G262&amp;$W$2,BS_CONTROLE[CHAVE],BS_CONTROLE[Quantidade_11],"-")</f>
        <v>0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>
        <f ca="1">_xlfn.XLOOKUP(G269&amp;$W$2,BS_CONTROLE[CHAVE],BS_CONTROLE[Quantidade_11],"-")</f>
        <v>0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>
        <f ca="1">_xlfn.XLOOKUP(G278&amp;$W$2,BS_CONTROLE[CHAVE],BS_CONTROLE[Quantidade_11],"-")</f>
        <v>0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>
        <f ca="1">_xlfn.XLOOKUP(G286&amp;$W$2,BS_CONTROLE[CHAVE],BS_CONTROLE[Quantidade_11],"-")</f>
        <v>0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220</v>
      </c>
      <c r="W287" s="111">
        <f ca="1">_xlfn.XLOOKUP(G287&amp;$W$2,BS_CONTROLE[CHAVE],BS_CONTROLE[Quantidade_11],"-")</f>
        <v>446</v>
      </c>
      <c r="X287" s="111">
        <f ca="1">_xlfn.XLOOKUP(G287&amp;$X$2,BS_CONTROLE[CHAVE],BS_CONTROLE[Quantidade_11],"-")</f>
        <v>90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>
        <f ca="1">_xlfn.XLOOKUP(G291&amp;$X$2,BS_CONTROLE[CHAVE],BS_CONTROLE[Quantidade_11],"-")</f>
        <v>0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0</v>
      </c>
      <c r="W292" s="111">
        <f ca="1">_xlfn.XLOOKUP(G292&amp;$W$2,BS_CONTROLE[CHAVE],BS_CONTROLE[Quantidade_11],"-")</f>
        <v>126</v>
      </c>
      <c r="X292" s="111">
        <f ca="1">_xlfn.XLOOKUP(G292&amp;$X$2,BS_CONTROLE[CHAVE],BS_CONTROLE[Quantidade_11],"-")</f>
        <v>300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0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0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0</v>
      </c>
      <c r="W304" s="111">
        <f ca="1">_xlfn.XLOOKUP(G304&amp;$W$2,BS_CONTROLE[CHAVE],BS_CONTROLE[Quantidade_11],"-")</f>
        <v>126</v>
      </c>
      <c r="X304" s="111">
        <f ca="1">_xlfn.XLOOKUP(G304&amp;$X$2,BS_CONTROLE[CHAVE],BS_CONTROLE[Quantidade_11],"-")</f>
        <v>300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220</v>
      </c>
      <c r="W305" s="111">
        <f ca="1">_xlfn.XLOOKUP(G305&amp;$W$2,BS_CONTROLE[CHAVE],BS_CONTROLE[Quantidade_11],"-")</f>
        <v>446</v>
      </c>
      <c r="X305" s="111">
        <f ca="1">_xlfn.XLOOKUP(G305&amp;$X$2,BS_CONTROLE[CHAVE],BS_CONTROLE[Quantidade_11],"-")</f>
        <v>90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1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>
        <f ca="1">_xlfn.XLOOKUP(G311&amp;$W$2,BS_CONTROLE[CHAVE],BS_CONTROLE[Quantidade_11],"-")</f>
        <v>0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0</v>
      </c>
      <c r="W315" s="111">
        <f ca="1">_xlfn.XLOOKUP(G315&amp;$W$2,BS_CONTROLE[CHAVE],BS_CONTROLE[Quantidade_11],"-")</f>
        <v>126</v>
      </c>
      <c r="X315" s="111">
        <f ca="1">_xlfn.XLOOKUP(G315&amp;$X$2,BS_CONTROLE[CHAVE],BS_CONTROLE[Quantidade_11],"-")</f>
        <v>300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>
        <f ca="1">_xlfn.XLOOKUP(G317&amp;$W$2,BS_CONTROLE[CHAVE],BS_CONTROLE[Quantidade_11],"-")</f>
        <v>0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220</v>
      </c>
      <c r="W322" s="111">
        <f ca="1">_xlfn.XLOOKUP(G322&amp;$W$2,BS_CONTROLE[CHAVE],BS_CONTROLE[Quantidade_11],"-")</f>
        <v>446</v>
      </c>
      <c r="X322" s="111">
        <f ca="1">_xlfn.XLOOKUP(G322&amp;$X$2,BS_CONTROLE[CHAVE],BS_CONTROLE[Quantidade_11],"-")</f>
        <v>90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>
        <f ca="1">_xlfn.XLOOKUP(G325&amp;$X$2,BS_CONTROLE[CHAVE],BS_CONTROLE[Quantidade_11],"-")</f>
        <v>0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>
        <f ca="1">_xlfn.XLOOKUP(G327&amp;$X$2,BS_CONTROLE[CHAVE],BS_CONTROLE[Quantidade_11],"-")</f>
        <v>1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0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37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>
        <f ca="1">_xlfn.XLOOKUP(G341&amp;$W$2,BS_CONTROLE[CHAVE],BS_CONTROLE[Quantidade_11],"-")</f>
        <v>0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0</v>
      </c>
      <c r="W343" s="111">
        <f ca="1">_xlfn.XLOOKUP(G343&amp;$W$2,BS_CONTROLE[CHAVE],BS_CONTROLE[Quantidade_11],"-")</f>
        <v>126</v>
      </c>
      <c r="X343" s="111">
        <f ca="1">_xlfn.XLOOKUP(G343&amp;$X$2,BS_CONTROLE[CHAVE],BS_CONTROLE[Quantidade_11],"-")</f>
        <v>300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>
        <f ca="1">_xlfn.XLOOKUP(G344&amp;$W$2,BS_CONTROLE[CHAVE],BS_CONTROLE[Quantidade_11],"-")</f>
        <v>0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>
        <f ca="1">_xlfn.XLOOKUP(G345&amp;$W$2,BS_CONTROLE[CHAVE],BS_CONTROLE[Quantidade_11],"-")</f>
        <v>0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>
        <f ca="1">_xlfn.XLOOKUP(G348&amp;$W$2,BS_CONTROLE[CHAVE],BS_CONTROLE[Quantidade_11],"-")</f>
        <v>1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220</v>
      </c>
      <c r="W354" s="111">
        <f ca="1">_xlfn.XLOOKUP(G354&amp;$W$2,BS_CONTROLE[CHAVE],BS_CONTROLE[Quantidade_11],"-")</f>
        <v>446</v>
      </c>
      <c r="X354" s="111">
        <f ca="1">_xlfn.XLOOKUP(G354&amp;$X$2,BS_CONTROLE[CHAVE],BS_CONTROLE[Quantidade_11],"-")</f>
        <v>90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>
        <f ca="1">_xlfn.XLOOKUP(G358&amp;$X$2,BS_CONTROLE[CHAVE],BS_CONTROLE[Quantidade_11],"-")</f>
        <v>0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>
        <f ca="1">_xlfn.XLOOKUP(G361&amp;$X$2,BS_CONTROLE[CHAVE],BS_CONTROLE[Quantidade_11],"-")</f>
        <v>1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1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1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0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>
        <f ca="1">_xlfn.XLOOKUP(G370&amp;$W$2,BS_CONTROLE[CHAVE],BS_CONTROLE[Quantidade_11],"-")</f>
        <v>0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0</v>
      </c>
      <c r="W371" s="111">
        <f ca="1">_xlfn.XLOOKUP(G371&amp;$W$2,BS_CONTROLE[CHAVE],BS_CONTROLE[Quantidade_11],"-")</f>
        <v>126</v>
      </c>
      <c r="X371" s="111">
        <f ca="1">_xlfn.XLOOKUP(G371&amp;$X$2,BS_CONTROLE[CHAVE],BS_CONTROLE[Quantidade_11],"-")</f>
        <v>300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>
        <f ca="1">_xlfn.XLOOKUP(G373&amp;$W$2,BS_CONTROLE[CHAVE],BS_CONTROLE[Quantidade_11],"-")</f>
        <v>0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220</v>
      </c>
      <c r="W377" s="111">
        <f ca="1">_xlfn.XLOOKUP(G377&amp;$W$2,BS_CONTROLE[CHAVE],BS_CONTROLE[Quantidade_11],"-")</f>
        <v>446</v>
      </c>
      <c r="X377" s="111">
        <f ca="1">_xlfn.XLOOKUP(G377&amp;$X$2,BS_CONTROLE[CHAVE],BS_CONTROLE[Quantidade_11],"-")</f>
        <v>90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>
        <f ca="1">_xlfn.XLOOKUP(G380&amp;$V$2,BS_CONTROLE[CHAVE],BS_CONTROLE[Quantidade_11],"-")</f>
        <v>1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>
        <f ca="1">_xlfn.XLOOKUP(G383&amp;$X$2,BS_CONTROLE[CHAVE],BS_CONTROLE[Quantidade_11],"-")</f>
        <v>1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1</v>
      </c>
      <c r="W386" s="111">
        <f ca="1">_xlfn.XLOOKUP(G386&amp;$W$2,BS_CONTROLE[CHAVE],BS_CONTROLE[Quantidade_11],"-")</f>
        <v>0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>
        <f ca="1">_xlfn.XLOOKUP(G387&amp;$V$2,BS_CONTROLE[CHAVE],BS_CONTROLE[Quantidade_11],"-")</f>
        <v>0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37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>
        <f ca="1">_xlfn.XLOOKUP(G400&amp;$W$2,BS_CONTROLE[CHAVE],BS_CONTROLE[Quantidade_11],"-")</f>
        <v>0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>
        <f>IF(FN_MC!N415="","*",FN_MC!N415)</f>
        <v>699710</v>
      </c>
      <c r="M412" s="110">
        <f>IF(FN_MC!J415="","*",FN_MC!J415)</f>
        <v>98</v>
      </c>
      <c r="N412" s="291">
        <f>IF(FN_MC!K415="","*",FN_MC!K415)</f>
        <v>710</v>
      </c>
      <c r="O412" s="291">
        <f>IF(FN_MC!L415="","*",FN_MC!L415)</f>
        <v>707</v>
      </c>
      <c r="P412" s="110"/>
      <c r="Q412" s="127">
        <f>IF(FN_MC!O415="","*",FN_MC!O415)</f>
        <v>0.4375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37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0.25</v>
      </c>
      <c r="S415" s="109" t="str">
        <f>IF(FN_MC!Q418="","*",CONCATENATE(FN_MC!Q418," ",FN_MC!R418))</f>
        <v>3360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>
        <f ca="1">_xlfn.XLOOKUP(G415&amp;$W$2,BS_CONTROLE[CHAVE],BS_CONTROLE[Quantidade_11],"-")</f>
        <v>0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0.70833333333333337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710TSF</v>
      </c>
      <c r="M421" s="110">
        <f>IF(FN_MC!J424="","*",FN_MC!J424)</f>
        <v>98</v>
      </c>
      <c r="N421" s="291">
        <f>IF(FN_MC!K424="","*",FN_MC!K424)</f>
        <v>712</v>
      </c>
      <c r="O421" s="291">
        <f>IF(FN_MC!L424="","*",FN_MC!L424)</f>
        <v>716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>
        <f ca="1">_xlfn.XLOOKUP(G421&amp;$W$2,BS_CONTROLE[CHAVE],BS_CONTROLE[Quantidade_11],"-")</f>
        <v>0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W71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744TEX</v>
      </c>
      <c r="K423" s="109" t="str">
        <f>IF(FN_MC!M426="","*",FN_MC!M426)</f>
        <v>TAL-TSF</v>
      </c>
      <c r="L423" s="323">
        <f>IF(FN_MC!N426="","*",FN_MC!N426)</f>
        <v>699710</v>
      </c>
      <c r="M423" s="110">
        <f>IF(FN_MC!J426="","*",FN_MC!J426)</f>
        <v>98</v>
      </c>
      <c r="N423" s="291">
        <f>IF(FN_MC!K426="","*",FN_MC!K426)</f>
        <v>707</v>
      </c>
      <c r="O423" s="291">
        <f>IF(FN_MC!L426="","*",FN_MC!L426)</f>
        <v>704</v>
      </c>
      <c r="P423" s="110"/>
      <c r="Q423" s="127">
        <f>IF(FN_MC!O426="","*",FN_MC!O426)</f>
        <v>0.41666666666666669</v>
      </c>
      <c r="R423" s="127">
        <f>IF(FN_MC!P426="","*",FN_MC!P426)</f>
        <v>0.125</v>
      </c>
      <c r="S423" s="109" t="str">
        <f>IF(FN_MC!Q426="","*",CONCATENATE(FN_MC!Q426," ",FN_MC!R426))</f>
        <v>37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37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0</v>
      </c>
      <c r="W426" s="111">
        <f ca="1">_xlfn.XLOOKUP(G426&amp;$W$2,BS_CONTROLE[CHAVE],BS_CONTROLE[Quantidade_11],"-")</f>
        <v>126</v>
      </c>
      <c r="X426" s="111">
        <f ca="1">_xlfn.XLOOKUP(G426&amp;$X$2,BS_CONTROLE[CHAVE],BS_CONTROLE[Quantidade_11],"-")</f>
        <v>300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3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1864</v>
      </c>
    </row>
  </sheetData>
  <autoFilter ref="A2:Y2999" xr:uid="{D1126E52-FA3F-4EAC-A720-DDE9797BEFF6}">
    <filterColumn colId="5">
      <filters>
        <dateGroupItem year="2026" month="1" day="24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1865</v>
      </c>
      <c r="C2" s="95" t="s">
        <v>1162</v>
      </c>
      <c r="D2" s="95" t="s">
        <v>1164</v>
      </c>
      <c r="E2" s="95" t="s">
        <v>1866</v>
      </c>
      <c r="F2" s="95" t="s">
        <v>1867</v>
      </c>
      <c r="G2" s="95" t="s">
        <v>1868</v>
      </c>
      <c r="H2" s="95" t="s">
        <v>1869</v>
      </c>
      <c r="I2" s="95" t="s">
        <v>1870</v>
      </c>
      <c r="J2" s="95" t="s">
        <v>1871</v>
      </c>
      <c r="K2" s="130" t="s">
        <v>1872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W71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744TEX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W71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744TEX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1873</v>
      </c>
      <c r="D5" s="399"/>
      <c r="E5" s="399"/>
      <c r="F5" s="399"/>
      <c r="G5" s="399"/>
      <c r="H5" s="399"/>
      <c r="I5" s="399"/>
      <c r="J5" s="400"/>
      <c r="K5" s="401" t="s">
        <v>1874</v>
      </c>
      <c r="L5" s="402"/>
      <c r="M5" s="402"/>
      <c r="N5" s="402"/>
      <c r="O5" s="403" t="s">
        <v>1875</v>
      </c>
      <c r="P5" s="404"/>
      <c r="Q5" s="405"/>
    </row>
    <row r="6" spans="1:17" s="93" customFormat="1" ht="15.75" customHeight="1">
      <c r="A6" s="87" t="s">
        <v>1862</v>
      </c>
      <c r="B6" s="94" t="s">
        <v>1861</v>
      </c>
      <c r="C6" s="95" t="s">
        <v>1177</v>
      </c>
      <c r="D6" s="96" t="s">
        <v>1178</v>
      </c>
      <c r="E6" s="95" t="s">
        <v>1876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1877</v>
      </c>
      <c r="M6" s="138" t="s">
        <v>628</v>
      </c>
      <c r="N6" s="139" t="s">
        <v>1172</v>
      </c>
      <c r="O6" s="241" t="s">
        <v>1215</v>
      </c>
      <c r="P6" s="152"/>
      <c r="Q6" s="188" t="s">
        <v>1878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>
        <f>IF(FN_MC!BH401="","*",FN_MC!BH401)</f>
        <v>2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710</v>
      </c>
      <c r="I501" s="131">
        <f>IF(FN_MC!O415="","*",FN_MC!O415)</f>
        <v>0.4375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710</v>
      </c>
      <c r="N501" s="140" t="str">
        <f>IF(FN_MC!AM415="","*",FN_MC!AM415)</f>
        <v>TAL-TSF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0.25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0.70833333333333337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712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712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W71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707</v>
      </c>
      <c r="I515" s="131">
        <f>IF(FN_MC!O426="","*",FN_MC!O426)</f>
        <v>0.41666666666666669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707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1878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2026-01-24T15:27:10Z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