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626" documentId="120_S{118792C3-22EF-5104-A093-F22BFE3913F3}" xr6:coauthVersionLast="47" xr6:coauthVersionMax="47" xr10:uidLastSave="{F95B1851-A22C-4209-B402-FB1414EBA11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3" i="1" l="1" a="1"/>
  <c r="M273" i="1" s="1"/>
  <c r="L273" i="1" a="1"/>
  <c r="L273" i="1" s="1"/>
  <c r="A273" i="1"/>
  <c r="C273" i="1"/>
  <c r="F273" i="1"/>
  <c r="Q273" i="1"/>
  <c r="R273" i="1" a="1"/>
  <c r="R273" i="1"/>
  <c r="S273" i="1" a="1"/>
  <c r="S273" i="1"/>
  <c r="T273" i="1" a="1"/>
  <c r="T273" i="1"/>
  <c r="AH273" i="1"/>
  <c r="AI273" i="1"/>
  <c r="AJ273" i="1"/>
  <c r="AK273" i="1"/>
  <c r="AL273" i="1"/>
  <c r="AM273" i="1"/>
  <c r="AN273" i="1"/>
  <c r="AO273" i="1"/>
  <c r="AP273" i="1"/>
  <c r="AX273" i="1"/>
  <c r="BA273" i="1"/>
  <c r="BB273" i="1" a="1"/>
  <c r="BB273" i="1"/>
  <c r="BC273" i="1" a="1"/>
  <c r="BC273" i="1"/>
  <c r="BD273" i="1" a="1"/>
  <c r="BD273" i="1"/>
  <c r="BE273" i="1"/>
  <c r="BQ273" i="1"/>
  <c r="BR273" i="1"/>
  <c r="A272" i="1"/>
  <c r="C272" i="1"/>
  <c r="F272" i="1"/>
  <c r="Q272" i="1"/>
  <c r="R272" i="1" a="1"/>
  <c r="R272" i="1"/>
  <c r="S272" i="1" a="1"/>
  <c r="S272" i="1"/>
  <c r="T272" i="1" a="1"/>
  <c r="T272" i="1"/>
  <c r="AH272" i="1"/>
  <c r="AI272" i="1"/>
  <c r="AJ272" i="1"/>
  <c r="AK272" i="1"/>
  <c r="AL272" i="1"/>
  <c r="AM272" i="1"/>
  <c r="AN272" i="1"/>
  <c r="AO272" i="1"/>
  <c r="AP272" i="1"/>
  <c r="AX272" i="1"/>
  <c r="BA272" i="1"/>
  <c r="BB272" i="1" a="1"/>
  <c r="BB272" i="1"/>
  <c r="BC272" i="1" a="1"/>
  <c r="BC272" i="1"/>
  <c r="BD272" i="1" a="1"/>
  <c r="BD272" i="1"/>
  <c r="BE272" i="1"/>
  <c r="BQ272" i="1"/>
  <c r="BR272" i="1"/>
  <c r="A266" i="1"/>
  <c r="C266" i="1"/>
  <c r="F266" i="1"/>
  <c r="L266" i="1" a="1"/>
  <c r="L266" i="1"/>
  <c r="M266" i="1" a="1"/>
  <c r="M266" i="1"/>
  <c r="Q266" i="1"/>
  <c r="R266" i="1" a="1"/>
  <c r="R266" i="1"/>
  <c r="S266" i="1" a="1"/>
  <c r="S266" i="1"/>
  <c r="T266" i="1" a="1"/>
  <c r="T266" i="1"/>
  <c r="AH266" i="1"/>
  <c r="AI266" i="1"/>
  <c r="AJ266" i="1"/>
  <c r="AK266" i="1"/>
  <c r="AL266" i="1"/>
  <c r="AM266" i="1"/>
  <c r="AN266" i="1"/>
  <c r="AO266" i="1"/>
  <c r="AP266" i="1"/>
  <c r="AX266" i="1"/>
  <c r="BA266" i="1"/>
  <c r="BB266" i="1" a="1"/>
  <c r="BB266" i="1"/>
  <c r="BC266" i="1" a="1"/>
  <c r="BC266" i="1"/>
  <c r="BD266" i="1" a="1"/>
  <c r="BD266" i="1"/>
  <c r="BE266" i="1"/>
  <c r="BQ266" i="1"/>
  <c r="BR266" i="1"/>
  <c r="L274" i="1" a="1"/>
  <c r="L274" i="1" s="1"/>
  <c r="A259" i="1"/>
  <c r="C259" i="1"/>
  <c r="F259" i="1"/>
  <c r="Q259" i="1"/>
  <c r="R259" i="1" a="1"/>
  <c r="R259" i="1"/>
  <c r="S259" i="1" a="1"/>
  <c r="S259" i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7" i="1" a="1"/>
  <c r="M267" i="1" s="1"/>
  <c r="L267" i="1" a="1"/>
  <c r="L267" i="1" s="1"/>
  <c r="M268" i="1" a="1"/>
  <c r="M268" i="1" s="1"/>
  <c r="L268" i="1" a="1"/>
  <c r="L268" i="1" s="1"/>
  <c r="M270" i="1" a="1"/>
  <c r="M270" i="1" s="1"/>
  <c r="L270" i="1" a="1"/>
  <c r="L270" i="1" s="1"/>
  <c r="M265" i="1" a="1"/>
  <c r="M265" i="1" s="1"/>
  <c r="L265" i="1" a="1"/>
  <c r="L265" i="1" s="1"/>
  <c r="M271" i="1" a="1"/>
  <c r="M271" i="1" s="1"/>
  <c r="L271" i="1" a="1"/>
  <c r="L271" i="1" s="1"/>
  <c r="M269" i="1" a="1"/>
  <c r="M269" i="1" s="1"/>
  <c r="L269" i="1" a="1"/>
  <c r="L269" i="1" s="1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60" i="1" a="1"/>
  <c r="L260" i="1" s="1"/>
  <c r="K260" i="15" s="1"/>
  <c r="M260" i="1" a="1"/>
  <c r="M260" i="1" s="1"/>
  <c r="L260" i="15" s="1"/>
  <c r="L261" i="1" a="1"/>
  <c r="L261" i="1" s="1"/>
  <c r="K261" i="15" s="1"/>
  <c r="M261" i="1" a="1"/>
  <c r="M261" i="1" s="1"/>
  <c r="L261" i="15" s="1"/>
  <c r="L262" i="1" a="1"/>
  <c r="L262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 s="1"/>
  <c r="K149" i="15" s="1"/>
  <c r="M150" i="1" a="1"/>
  <c r="M150" i="1" s="1"/>
  <c r="L147" i="15" s="1"/>
  <c r="L150" i="1" a="1"/>
  <c r="L150" i="1"/>
  <c r="K147" i="15" s="1"/>
  <c r="M149" i="1" a="1"/>
  <c r="M149" i="1" s="1"/>
  <c r="L146" i="15" s="1"/>
  <c r="L149" i="1" a="1"/>
  <c r="L149" i="1" s="1"/>
  <c r="K146" i="15" s="1"/>
  <c r="M148" i="1" a="1"/>
  <c r="M148" i="1"/>
  <c r="L145" i="15" s="1"/>
  <c r="L148" i="1" a="1"/>
  <c r="L148" i="1" s="1"/>
  <c r="K145" i="15" s="1"/>
  <c r="M147" i="1" a="1"/>
  <c r="M147" i="1" s="1"/>
  <c r="L144" i="15" s="1"/>
  <c r="L147" i="1" a="1"/>
  <c r="L147" i="1"/>
  <c r="K144" i="15" s="1"/>
  <c r="L145" i="1" a="1"/>
  <c r="L145" i="1" s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3" i="1"/>
  <c r="AX264" i="1"/>
  <c r="AX265" i="1"/>
  <c r="AX267" i="1"/>
  <c r="AX268" i="1"/>
  <c r="AX269" i="1"/>
  <c r="AX270" i="1"/>
  <c r="AX271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K107" i="15" s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K83" i="15" s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K90" i="15" s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60" i="1"/>
  <c r="R260" i="15" s="1"/>
  <c r="Q261" i="1"/>
  <c r="R261" i="15" s="1"/>
  <c r="Q262" i="1"/>
  <c r="R262" i="15" s="1"/>
  <c r="Q263" i="1"/>
  <c r="Q264" i="1"/>
  <c r="Q265" i="1"/>
  <c r="R265" i="15" s="1"/>
  <c r="Q267" i="1"/>
  <c r="R266" i="15" s="1"/>
  <c r="Q268" i="1"/>
  <c r="R267" i="15" s="1"/>
  <c r="Q269" i="1"/>
  <c r="R268" i="15" s="1"/>
  <c r="Q270" i="1"/>
  <c r="R269" i="15" s="1"/>
  <c r="Q271" i="1"/>
  <c r="R270" i="15" s="1"/>
  <c r="Q274" i="1"/>
  <c r="R271" i="15" s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BD10" i="1" s="1" a="1"/>
  <c r="BD10" i="1" s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3" i="1"/>
  <c r="F264" i="1"/>
  <c r="F265" i="1"/>
  <c r="F267" i="1"/>
  <c r="F268" i="1"/>
  <c r="F269" i="1"/>
  <c r="F270" i="1"/>
  <c r="F271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60" i="15" s="1"/>
  <c r="S260" i="1" a="1"/>
  <c r="S260" i="1" s="1"/>
  <c r="E260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61" i="15" s="1"/>
  <c r="S261" i="1" a="1"/>
  <c r="S261" i="1" s="1"/>
  <c r="E261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62" i="15" s="1"/>
  <c r="S262" i="1" a="1"/>
  <c r="S262" i="1" s="1"/>
  <c r="E262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63" i="15" s="1"/>
  <c r="M263" i="1" a="1"/>
  <c r="M263" i="1" s="1"/>
  <c r="L263" i="15" s="1"/>
  <c r="R263" i="1" a="1"/>
  <c r="R263" i="1" s="1"/>
  <c r="D263" i="15" s="1"/>
  <c r="S263" i="1" a="1"/>
  <c r="S263" i="1" s="1"/>
  <c r="E263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64" i="15" s="1"/>
  <c r="M264" i="1" a="1"/>
  <c r="M264" i="1" s="1"/>
  <c r="L264" i="15" s="1"/>
  <c r="R264" i="1" a="1"/>
  <c r="R264" i="1" s="1"/>
  <c r="D264" i="15" s="1"/>
  <c r="S264" i="1" a="1"/>
  <c r="S264" i="1" s="1"/>
  <c r="E264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K265" i="15"/>
  <c r="L265" i="15"/>
  <c r="R265" i="1" a="1"/>
  <c r="R265" i="1" s="1"/>
  <c r="D265" i="15" s="1"/>
  <c r="S265" i="1" a="1"/>
  <c r="S265" i="1" s="1"/>
  <c r="E265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7" i="1"/>
  <c r="C267" i="1"/>
  <c r="K266" i="15"/>
  <c r="L266" i="15"/>
  <c r="R267" i="1" a="1"/>
  <c r="R267" i="1" s="1"/>
  <c r="D266" i="15" s="1"/>
  <c r="S267" i="1" a="1"/>
  <c r="S267" i="1" s="1"/>
  <c r="E266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K267" i="15"/>
  <c r="L267" i="15"/>
  <c r="R268" i="1" a="1"/>
  <c r="R268" i="1" s="1"/>
  <c r="D267" i="15" s="1"/>
  <c r="S268" i="1" a="1"/>
  <c r="S268" i="1" s="1"/>
  <c r="E267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K268" i="15"/>
  <c r="L268" i="15"/>
  <c r="R269" i="1" a="1"/>
  <c r="R269" i="1" s="1"/>
  <c r="D268" i="15" s="1"/>
  <c r="S269" i="1" a="1"/>
  <c r="S269" i="1" s="1"/>
  <c r="E268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K269" i="15"/>
  <c r="L269" i="15"/>
  <c r="R270" i="1" a="1"/>
  <c r="R270" i="1" s="1"/>
  <c r="D269" i="15" s="1"/>
  <c r="S270" i="1" a="1"/>
  <c r="S270" i="1" s="1"/>
  <c r="E269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K270" i="15"/>
  <c r="L270" i="15"/>
  <c r="R271" i="1" a="1"/>
  <c r="R271" i="1" s="1"/>
  <c r="D270" i="15" s="1"/>
  <c r="S271" i="1" a="1"/>
  <c r="S271" i="1" s="1"/>
  <c r="E270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4" i="1"/>
  <c r="C274" i="1"/>
  <c r="K271" i="15"/>
  <c r="L271" i="15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66" i="1" l="1" a="1"/>
  <c r="BB66" i="1" s="1"/>
  <c r="BC66" i="1" a="1"/>
  <c r="BC66" i="1" s="1"/>
  <c r="BP273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2" i="1"/>
  <c r="BP266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69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58" i="1"/>
  <c r="AM793" i="1"/>
  <c r="AM751" i="1"/>
  <c r="AM648" i="1"/>
  <c r="AM615" i="1"/>
  <c r="AM423" i="1"/>
  <c r="AM396" i="1"/>
  <c r="AM279" i="1"/>
  <c r="AM271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3" i="1" a="1"/>
  <c r="BC263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58" i="1" a="1"/>
  <c r="BB258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5" i="1" a="1"/>
  <c r="BC275" i="1" s="1"/>
  <c r="AM868" i="1"/>
  <c r="AM927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2" i="1" a="1"/>
  <c r="BB332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68" i="1" a="1"/>
  <c r="BB268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7" i="1" a="1"/>
  <c r="BC267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5" i="1" a="1"/>
  <c r="BD265" i="1" s="1"/>
  <c r="BC270" i="1" a="1"/>
  <c r="BC270" i="1" s="1"/>
  <c r="BB269" i="1" a="1"/>
  <c r="BB269" i="1" s="1"/>
  <c r="BB265" i="1" a="1"/>
  <c r="BB265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1" i="1" a="1"/>
  <c r="BC271" i="1" s="1"/>
  <c r="BC268" i="1" a="1"/>
  <c r="BC268" i="1" s="1"/>
  <c r="BB267" i="1" a="1"/>
  <c r="BB267" i="1" s="1"/>
  <c r="BB263" i="1" a="1"/>
  <c r="BB263" i="1" s="1"/>
  <c r="BC261" i="1" a="1"/>
  <c r="BC261" i="1" s="1"/>
  <c r="BB260" i="1" a="1"/>
  <c r="BB260" i="1" s="1"/>
  <c r="BB257" i="1" a="1"/>
  <c r="BB257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1" i="1" a="1"/>
  <c r="BD271" i="1" s="1"/>
  <c r="BB271" i="1" a="1"/>
  <c r="BB271" i="1" s="1"/>
  <c r="BB270" i="1" a="1"/>
  <c r="BB270" i="1" s="1"/>
  <c r="BC269" i="1" a="1"/>
  <c r="BC269" i="1" s="1"/>
  <c r="BC264" i="1" a="1"/>
  <c r="BC264" i="1" s="1"/>
  <c r="BB264" i="1" a="1"/>
  <c r="BB264" i="1" s="1"/>
  <c r="BD278" i="1" a="1"/>
  <c r="BD278" i="1" s="1"/>
  <c r="BD276" i="1" a="1"/>
  <c r="BD276" i="1" s="1"/>
  <c r="BB276" i="1" a="1"/>
  <c r="BB276" i="1" s="1"/>
  <c r="BD267" i="1" a="1"/>
  <c r="BD267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1" i="1"/>
  <c r="BP270" i="1"/>
  <c r="BP269" i="1"/>
  <c r="BP268" i="1"/>
  <c r="BP267" i="1"/>
  <c r="BP265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<sst xmlns="http://schemas.openxmlformats.org/spreadsheetml/2006/main" count="6522" uniqueCount="1566">
  <si>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</si>
  <si>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</si>
  <si>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</si>
  <si>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</si>
  <si>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</si>
  <si>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</si>
  <si>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</si>
  <si>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</si>
  <si>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</si>
  <si>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</si>
  <si>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</si>
  <si>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</si>
  <si>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</si>
  <si>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</si>
  <si>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</si>
  <si>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</si>
  <si>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</si>
  <si>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</si>
  <si>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</si>
  <si>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</si>
  <si>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</si>
  <si>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</si>
  <si>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</si>
  <si>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</si>
  <si>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</si>
  <si>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</si>
  <si>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</si>
  <si>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</si>
  <si>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</si>
  <si>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</si>
  <si>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</si>
  <si>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</si>
  <si>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</si>
  <si>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</si>
  <si>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</si>
  <si>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</si>
  <si>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</si>
  <si>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</si>
  <si>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</si>
  <si>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</si>
  <si>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</si>
  <si>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</si>
  <si>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</si>
  <si>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</si>
  <si>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</si>
  <si>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</si>
  <si>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</si>
  <si>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</si>
  <si>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</si>
  <si>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</si>
  <si>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</si>
  <si>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</si>
  <si>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</si>
  <si>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</si>
  <si>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</si>
  <si>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</si>
  <si>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</si>
  <si>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</si>
  <si>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</si>
  <si>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</si>
  <si>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</si>
  <si>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</si>
  <si>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</si>
  <si>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</si>
  <si>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</si>
  <si>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</si>
  <si>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</si>
  <si>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</si>
  <si>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</si>
  <si>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</si>
  <si>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</si>
  <si>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</si>
  <si>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</si>
  <si>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</si>
  <si>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</si>
  <si>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</si>
  <si>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</si>
  <si>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</si>
  <si>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</si>
  <si>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</si>
  <si>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</si>
  <si>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</si>
  <si>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</si>
  <si>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</si>
  <si>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</si>
  <si>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</si>
  <si>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</si>
  <si>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</si>
  <si>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</si>
  <si>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</si>
  <si>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</si>
  <si>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</si>
  <si>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</si>
  <si>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</si>
  <si>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</si>
  <si>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</si>
  <si>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</si>
  <si>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</si>
  <si>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</si>
  <si>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</si>
  <si>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</si>
  <si>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</si>
  <si>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</si>
  <si>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</si>
  <si>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</si>
  <si>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</si>
  <si>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</si>
  <si>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</si>
  <si>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</si>
  <si>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</si>
  <si>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</si>
  <si>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</si>
  <si>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</si>
  <si>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</si>
  <si>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</si>
  <si>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</si>
  <si>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</si>
  <si>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</si>
  <si>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</si>
  <si>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</si>
  <si>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</si>
  <si>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</si>
  <si>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</si>
  <si>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</si>
  <si>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</si>
  <si>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</si>
  <si>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</si>
  <si>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</si>
  <si>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</si>
  <si>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</si>
  <si>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</si>
  <si>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</si>
  <si>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</si>
  <si>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</si>
  <si>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</si>
  <si>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</si>
  <si>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</si>
  <si>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</si>
  <si>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</si>
  <si>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</si>
  <si>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</si>
  <si>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</si>
  <si>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</si>
  <si>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</si>
  <si>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</si>
  <si>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</si>
  <si>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</si>
  <si>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</si>
  <si>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</si>
  <si>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</si>
  <si>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</si>
  <si>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</si>
  <si>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</si>
  <si>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</si>
  <si>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</si>
  <si>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</si>
  <si>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</si>
  <si>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</si>
  <si>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</si>
  <si>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</si>
  <si>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</si>
  <si>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</si>
  <si>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</si>
  <si>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</si>
  <si>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</si>
  <si>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</si>
  <si>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</si>
  <si>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</si>
  <si>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</si>
  <si>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</si>
  <si>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</si>
  <si>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</si>
  <si>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</si>
  <si>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</si>
  <si>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</si>
  <si>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</si>
  <si>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</si>
  <si>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</si>
  <si>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</si>
  <si>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</si>
  <si>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</si>
  <si>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</si>
  <si>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</si>
  <si>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</si>
  <si>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</si>
  <si>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</si>
  <si>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</si>
  <si>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</si>
  <si>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</si>
  <si>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</si>
  <si>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</si>
  <si>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</si>
  <si>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</si>
  <si>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</si>
  <si>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</si>
  <si>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</si>
  <si>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</si>
  <si>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</si>
  <si>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</si>
  <si>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</si>
  <si>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</si>
  <si>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</si>
  <si>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</si>
  <si>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</si>
  <si>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</si>
  <si>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</si>
  <si>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</si>
  <si>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</si>
  <si>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</si>
  <si>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</si>
  <si>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</si>
  <si>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</si>
  <si>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</si>
  <si>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</si>
  <si>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</si>
  <si>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</si>
  <si>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</si>
  <si>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</si>
  <si>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</si>
  <si>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</si>
  <si>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</si>
  <si>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</si>
  <si>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</si>
  <si>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</si>
  <si>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</si>
  <si>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</si>
  <si>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</si>
  <si>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</si>
  <si>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</si>
  <si>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</si>
  <si>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</si>
  <si>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</si>
  <si>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</si>
  <si>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</si>
  <si>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</si>
  <si>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</si>
  <si>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</si>
  <si>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</si>
  <si>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</si>
  <si>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</si>
  <si>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</si>
  <si>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</si>
  <si>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</si>
  <si>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</si>
  <si>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</si>
  <si>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</si>
  <si>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</si>
  <si>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</si>
  <si>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</si>
  <si>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</si>
  <si>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</si>
  <si>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</si>
  <si>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</si>
  <si>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</si>
  <si>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</si>
  <si>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</si>
  <si>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</si>
  <si>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</si>
  <si>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</si>
  <si>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</si>
  <si>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</si>
  <si>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</si>
  <si>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</si>
  <si>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</si>
  <si>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</si>
  <si>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</si>
  <si>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</si>
  <si>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</si>
  <si>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</si>
  <si>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</si>
  <si>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</si>
  <si>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</si>
  <si>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</si>
  <si>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</si>
  <si>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</si>
  <si>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</si>
  <si>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</si>
  <si>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</si>
  <si>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</si>
  <si>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</si>
  <si>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</si>
  <si>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</si>
  <si>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</si>
  <si>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</si>
  <si>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</si>
  <si>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</si>
  <si>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</si>
  <si>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</si>
  <si>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</si>
  <si>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</si>
  <si>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</si>
  <si>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</si>
  <si>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</si>
  <si>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</si>
  <si>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</si>
  <si>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</si>
  <si>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</si>
  <si>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</si>
  <si>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</si>
  <si>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</si>
  <si>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</si>
  <si>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</si>
  <si>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</si>
  <si>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</si>
  <si>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</si>
  <si>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</si>
  <si>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</si>
  <si>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</si>
  <si>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</si>
  <si>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</si>
  <si>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</si>
  <si>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</si>
  <si>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</si>
  <si>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</si>
  <si>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</si>
  <si>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</si>
  <si>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</si>
  <si>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</si>
  <si>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</si>
  <si>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</si>
  <si>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</si>
  <si>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</si>
  <si>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</si>
  <si>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</si>
  <si>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</si>
  <si>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</si>
  <si>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</si>
  <si>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</si>
  <si>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</si>
  <si>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</si>
  <si>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</si>
  <si>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</si>
  <si>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</si>
  <si>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</si>
  <si>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</si>
  <si>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</si>
  <si>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</si>
  <si>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</si>
  <si>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</si>
  <si>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</si>
  <si>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</si>
  <si>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</si>
  <si>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</si>
  <si>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</si>
  <si>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</si>
  <si>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</si>
  <si>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</si>
  <si>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</si>
  <si>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</si>
  <si>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</si>
  <si>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</si>
  <si>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</si>
  <si>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</si>
  <si>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</si>
  <si>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</si>
  <si>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</si>
  <si>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</si>
  <si>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</si>
  <si>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</si>
  <si>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</si>
  <si>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</si>
  <si>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</si>
  <si>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</si>
  <si>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</si>
  <si>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</si>
  <si>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</si>
  <si>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</si>
  <si>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</si>
  <si>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</si>
  <si>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</si>
  <si>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</si>
  <si>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</si>
  <si>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</si>
  <si>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</si>
  <si>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</si>
  <si>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</si>
  <si>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</si>
  <si>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</si>
  <si>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</si>
  <si>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</si>
  <si>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</si>
  <si>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</si>
  <si>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</si>
  <si>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</si>
  <si>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</si>
  <si>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</si>
  <si>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</si>
  <si>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</si>
  <si>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</si>
  <si>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</si>
  <si>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</si>
  <si>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</si>
  <si>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</si>
  <si>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</si>
  <si>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</si>
  <si>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</si>
  <si>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</si>
  <si>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</si>
  <si>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</si>
  <si>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</si>
  <si>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</si>
  <si>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</si>
  <si>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</si>
  <si>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</si>
  <si>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</si>
  <si>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</si>
  <si>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</si>
  <si>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</si>
  <si>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</si>
  <si>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</si>
  <si>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</si>
  <si>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</si>
  <si>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</si>
  <si>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</si>
  <si>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</si>
  <si>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</si>
  <si>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</si>
  <si>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</si>
  <si>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</si>
  <si>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</si>
  <si>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</si>
  <si>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</si>
  <si>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</si>
  <si>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</si>
  <si>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</si>
  <si>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</si>
  <si>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</si>
  <si>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</si>
  <si>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</si>
  <si>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</si>
  <si>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</si>
  <si>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</si>
  <si>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</si>
  <si>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</si>
  <si>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</si>
  <si>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</si>
  <si>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</si>
  <si>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</si>
  <si>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</si>
  <si>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</si>
  <si>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</si>
  <si>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</si>
  <si>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</si>
  <si>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</si>
  <si>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</si>
  <si>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</si>
  <si>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</si>
  <si>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</si>
  <si>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</si>
  <si>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</si>
  <si>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</si>
  <si>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</si>
  <si>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</si>
  <si>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</si>
  <si>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</si>
  <si>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</si>
  <si>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</si>
  <si>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</si>
  <si>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</si>
  <si>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</si>
  <si>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</si>
  <si>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</si>
  <si>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</si>
  <si>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</si>
  <si>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</si>
  <si>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</si>
  <si>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</si>
  <si>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</si>
  <si>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</si>
  <si>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</si>
  <si>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</si>
  <si>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</si>
  <si>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</si>
  <si>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</si>
  <si>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</si>
  <si>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</si>
  <si>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</si>
  <si>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</si>
  <si>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</si>
  <si>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</si>
  <si>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</si>
  <si>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</si>
  <si>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</si>
  <si>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</si>
  <si>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</si>
  <si>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</si>
  <si>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</si>
  <si>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</si>
  <si>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</si>
  <si>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</si>
  <si>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</si>
  <si>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</si>
  <si>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</si>
  <si>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</si>
  <si>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</si>
  <si>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</si>
  <si>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</si>
  <si>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</si>
  <si>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</si>
  <si>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</si>
  <si>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</si>
  <si>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</si>
  <si>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</si>
  <si>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</si>
  <si>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</si>
  <si>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</si>
  <si>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</si>
  <si>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</si>
  <si>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</si>
  <si>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</si>
  <si>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</si>
  <si>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</si>
  <si>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</si>
  <si>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</si>
  <si>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</si>
  <si>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</si>
  <si>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</si>
  <si>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</si>
  <si>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</si>
  <si>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</si>
  <si>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</si>
  <si>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</si>
  <si>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</si>
  <si>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</si>
  <si>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</si>
  <si>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</si>
  <si>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</si>
  <si>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</si>
  <si>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</si>
  <si>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</si>
  <si>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</si>
  <si>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</si>
  <si>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</si>
  <si>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</si>
  <si>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</si>
  <si>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</si>
  <si>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</si>
  <si>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</si>
  <si>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</si>
  <si>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</si>
  <si>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</si>
  <si>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</si>
  <si>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</si>
  <si>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</si>
  <si>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</si>
  <si>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</si>
  <si>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</si>
  <si>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</si>
  <si>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</si>
  <si>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</si>
  <si>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</si>
  <si>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</si>
  <si>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</si>
  <si>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</si>
  <si>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</si>
  <si>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</si>
  <si>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</si>
  <si>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</si>
  <si>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</si>
  <si>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</si>
  <si>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</si>
  <si>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</si>
  <si>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</si>
  <si>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</si>
  <si>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</si>
  <si>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</si>
  <si>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</si>
  <si>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</si>
  <si>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</si>
  <si>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</si>
  <si>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</si>
  <si>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</si>
  <si>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</si>
  <si>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</si>
  <si>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</si>
  <si>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</si>
  <si>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</si>
  <si>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</si>
  <si>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</si>
  <si>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</si>
  <si>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</si>
  <si>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</si>
  <si>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</si>
  <si>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</si>
  <si>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</si>
  <si>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</si>
  <si>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</si>
  <si>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</si>
  <si>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</si>
  <si>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</si>
  <si>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</si>
  <si>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</si>
  <si>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</si>
  <si>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</si>
  <si>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</si>
  <si>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</si>
  <si>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</si>
  <si>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</si>
  <si>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</si>
  <si>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</si>
  <si>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</si>
  <si>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</si>
  <si>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</si>
  <si>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</si>
  <si>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</si>
  <si>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</si>
  <si>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</si>
  <si>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</si>
  <si>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</si>
  <si>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</si>
  <si>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</si>
  <si>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</si>
  <si>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</si>
  <si>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</si>
  <si>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</si>
  <si>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</si>
  <si>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</si>
  <si>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</si>
  <si>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</si>
  <si>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</si>
  <si>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</si>
  <si>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</si>
  <si>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</si>
  <si>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</si>
  <si>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</si>
  <si>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</si>
  <si>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</si>
  <si>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</si>
  <si>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</si>
  <si>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</si>
  <si>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</si>
  <si>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</si>
  <si>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</si>
  <si>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</si>
  <si>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</si>
  <si>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</si>
  <si>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</si>
  <si>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</si>
  <si>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</si>
  <si>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</si>
  <si>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</si>
  <si>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</si>
  <si>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</si>
  <si>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</si>
  <si>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</si>
  <si>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</si>
  <si>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</si>
  <si>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</si>
  <si>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</si>
  <si>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</si>
  <si>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</si>
  <si>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</si>
  <si>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</si>
  <si>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</si>
  <si>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</si>
  <si>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</si>
  <si>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</si>
  <si>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</si>
  <si>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</si>
  <si>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</si>
  <si>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</si>
  <si>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</si>
  <si>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</si>
  <si>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</si>
  <si>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</si>
  <si>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</si>
  <si>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</si>
  <si>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</si>
  <si>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</si>
  <si>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</si>
  <si>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</si>
  <si>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</si>
  <si>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</si>
  <si>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</si>
  <si>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</si>
  <si>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</si>
  <si>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</si>
  <si>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</si>
  <si>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</si>
  <si>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</si>
  <si>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</si>
  <si>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</si>
  <si>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</si>
  <si>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</si>
  <si>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</si>
  <si>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</si>
  <si>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</si>
  <si>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</si>
  <si>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</si>
  <si>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</si>
  <si>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</si>
  <si>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</si>
  <si>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</si>
  <si>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</si>
  <si>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</si>
  <si>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</si>
  <si>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</si>
  <si>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</si>
  <si>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</si>
  <si>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</si>
  <si>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</si>
  <si>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</si>
  <si>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</si>
  <si>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</si>
  <si>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</si>
  <si>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</si>
  <si>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</si>
  <si>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</si>
  <si>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</si>
  <si>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</si>
  <si>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</si>
  <si>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</si>
  <si>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</si>
  <si>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</si>
  <si>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</si>
  <si>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</si>
  <si>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</si>
  <si>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</si>
  <si>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</si>
  <si>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</si>
  <si>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</si>
  <si>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</si>
  <si>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</si>
  <si>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</si>
  <si>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</si>
  <si>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</si>
  <si>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</si>
  <si>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</si>
  <si>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</si>
  <si>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</si>
  <si>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</si>
  <si>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</si>
  <si>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</si>
  <si>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</si>
  <si>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</si>
  <si>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</si>
  <si>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</si>
  <si>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</si>
  <si>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</si>
  <si>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</si>
  <si>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</si>
  <si>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</si>
  <si>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</si>
  <si>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</si>
  <si>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</si>
  <si>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</si>
  <si>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</si>
  <si>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</si>
  <si>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</si>
  <si>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</si>
  <si>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</si>
  <si>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</si>
  <si>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</si>
  <si>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</si>
  <si>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</si>
  <si>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</si>
  <si>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</si>
  <si>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</si>
  <si>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</si>
  <si>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</si>
  <si>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</si>
  <si>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</si>
  <si>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</si>
  <si>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</si>
  <si>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</si>
  <si>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</si>
  <si>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</si>
  <si>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</si>
  <si>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</si>
  <si>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</si>
  <si>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</si>
  <si>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</si>
  <si>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</si>
  <si>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</si>
  <si>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</si>
  <si>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</si>
  <si>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</si>
  <si>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</si>
  <si>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</si>
  <si>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</si>
  <si>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</si>
  <si>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</si>
  <si>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</si>
  <si>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</si>
  <si>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</si>
  <si>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</si>
  <si>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</si>
  <si>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</si>
  <si>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</si>
  <si>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</si>
  <si>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</si>
  <si>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</si>
  <si>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</si>
  <si>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</si>
  <si>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</si>
  <si>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</si>
  <si>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</si>
  <si>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</si>
  <si>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</si>
  <si>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</si>
  <si>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</si>
  <si>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</si>
  <si>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</si>
  <si>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</si>
  <si>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</si>
  <si>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</si>
  <si>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</si>
  <si>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</si>
  <si>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</si>
  <si>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</si>
  <si>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</si>
  <si>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</si>
  <si>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</si>
  <si>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</si>
  <si>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</si>
  <si>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</si>
  <si>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</si>
  <si>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</si>
  <si>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</si>
  <si>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</si>
  <si>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</si>
  <si>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</si>
  <si>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</si>
  <si>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</si>
  <si>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</si>
  <si>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</si>
  <si>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</si>
  <si>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</si>
  <si>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</si>
  <si>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</si>
  <si>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</si>
  <si>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</si>
  <si>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</si>
  <si>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</si>
  <si>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</si>
  <si>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</si>
  <si>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</si>
  <si>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</si>
  <si>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</si>
  <si>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</si>
  <si>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</si>
  <si>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</si>
  <si>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</si>
  <si>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</si>
  <si>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</si>
  <si>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</si>
  <si>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</si>
  <si>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</si>
  <si>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</si>
  <si>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</si>
  <si>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</si>
  <si>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</si>
  <si>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</si>
  <si>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</si>
  <si>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</si>
  <si>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</si>
  <si>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</si>
  <si>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</si>
  <si>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</si>
  <si>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</si>
  <si>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</si>
  <si>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</si>
  <si>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</si>
  <si>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</si>
  <si>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</si>
  <si>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</si>
  <si>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</si>
  <si>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</si>
  <si>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</si>
  <si>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</si>
  <si>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</si>
  <si>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</si>
  <si>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</si>
  <si>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</si>
  <si>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</si>
  <si>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</si>
  <si>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</si>
  <si>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</si>
  <si>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</si>
  <si>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</si>
  <si>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</si>
  <si>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</si>
  <si>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</si>
  <si>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</si>
  <si>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</si>
  <si>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</si>
  <si>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</si>
  <si>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</si>
  <si>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</si>
  <si>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</si>
  <si>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</si>
  <si>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</si>
  <si>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</si>
  <si>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</si>
  <si>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</si>
  <si>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</si>
  <si>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</si>
  <si>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</si>
  <si>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</si>
  <si>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</si>
  <si>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</si>
  <si>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</si>
  <si>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</si>
  <si>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</si>
  <si>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</si>
  <si>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</si>
  <si>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</si>
  <si>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</si>
  <si>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</si>
  <si>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</si>
  <si>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</si>
  <si>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</si>
  <si>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</si>
  <si>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</si>
  <si>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</si>
  <si>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</si>
  <si>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</si>
  <si>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</si>
  <si>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</si>
  <si>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</si>
  <si>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</si>
  <si>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</si>
  <si>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</si>
  <si>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</si>
  <si>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</si>
  <si>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</si>
  <si>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</si>
  <si>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</si>
  <si>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</si>
  <si>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</si>
  <si>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</si>
  <si>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</si>
  <si>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</si>
  <si>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</si>
  <si>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</si>
  <si>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</si>
  <si>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</si>
  <si>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</si>
  <si>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</si>
  <si>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</si>
  <si>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</si>
  <si>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</si>
  <si>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</si>
  <si>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</si>
  <si>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</si>
  <si>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</si>
  <si>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</si>
  <si>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</si>
  <si>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</si>
  <si>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</si>
  <si>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</si>
  <si>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</si>
  <si>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</si>
  <si>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</si>
  <si>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</si>
  <si>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</si>
  <si>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</si>
  <si>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</si>
  <si>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</si>
  <si>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</si>
  <si>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</si>
  <si>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</si>
  <si>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</si>
  <si>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</si>
  <si>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</si>
  <si>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</si>
  <si>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</si>
  <si>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</si>
  <si>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</si>
  <si>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</si>
  <si>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</si>
  <si>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</si>
  <si>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</si>
  <si>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</si>
  <si>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</si>
  <si>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</si>
  <si>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</si>
  <si>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</si>
  <si>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</si>
  <si>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</si>
  <si>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</si>
  <si>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</si>
  <si>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</si>
  <si>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</si>
  <si>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</si>
  <si>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</si>
  <si>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</si>
  <si>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</si>
  <si>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</si>
  <si>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</si>
  <si>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</si>
  <si>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</si>
  <si>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</si>
  <si>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</si>
  <si>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</si>
  <si>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</si>
  <si>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</si>
  <si>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</si>
  <si>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</si>
  <si>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</si>
  <si>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</si>
  <si>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</si>
  <si>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</si>
  <si>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</si>
  <si>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</si>
  <si>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</si>
  <si>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</si>
  <si>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</si>
  <si>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</si>
  <si>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</si>
  <si>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</si>
  <si>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</si>
  <si>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</si>
  <si>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</si>
  <si>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</si>
  <si>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</si>
  <si>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</si>
  <si>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</si>
  <si>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</si>
  <si>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</si>
  <si>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</si>
  <si>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</si>
  <si>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</si>
  <si>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</si>
  <si>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</si>
  <si>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</si>
  <si>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</si>
  <si>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</si>
  <si>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</si>
  <si>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</si>
  <si>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</si>
  <si>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</si>
  <si>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</si>
  <si>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</si>
  <si>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</si>
  <si>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</si>
  <si>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</si>
  <si>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</si>
  <si>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</si>
  <si>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</si>
  <si>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</si>
  <si>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</si>
  <si>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</si>
  <si>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</si>
  <si>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</si>
  <si>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</si>
  <si>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</si>
  <si>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</si>
  <si>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</si>
  <si>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</si>
  <si>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</si>
  <si>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</si>
  <si>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</si>
  <si>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</si>
  <si>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</si>
  <si>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</si>
  <si>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</si>
  <si>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</si>
  <si>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</si>
  <si>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</si>
  <si>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</si>
  <si>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</si>
  <si>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</si>
  <si>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</si>
  <si>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</si>
  <si>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</si>
  <si>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</si>
  <si>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</si>
  <si>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</si>
  <si>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</si>
  <si>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</si>
  <si>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</si>
  <si>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</si>
  <si>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</si>
  <si>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</si>
  <si>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</si>
  <si>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</si>
  <si>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</si>
  <si>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</si>
  <si>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</si>
  <si>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</si>
  <si>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</si>
  <si>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</si>
  <si>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</si>
  <si>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</si>
  <si>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</si>
  <si>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</si>
  <si>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</si>
  <si>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</si>
  <si>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</si>
  <si>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</si>
  <si>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</si>
  <si>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</si>
  <si>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</si>
  <si>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</si>
  <si>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</si>
  <si>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</si>
  <si>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</si>
  <si>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</si>
  <si>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</si>
  <si>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</si>
  <si>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</si>
  <si>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</si>
  <si>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</si>
  <si>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</si>
  <si>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</si>
  <si>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</si>
  <si>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</si>
  <si>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</si>
  <si>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</si>
  <si>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</si>
  <si>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</si>
  <si>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</si>
  <si>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</si>
  <si>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</si>
  <si>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</si>
  <si>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</si>
  <si>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</si>
  <si>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</si>
  <si>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</si>
  <si>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</si>
  <si>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</si>
  <si>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</si>
  <si>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</si>
  <si>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</si>
  <si>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</si>
  <si>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</si>
  <si>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</si>
  <si>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</si>
  <si>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</si>
  <si>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</si>
  <si>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</si>
  <si>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</si>
  <si>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</si>
  <si>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</si>
  <si>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</si>
  <si>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</si>
  <si>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</si>
  <si>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</si>
  <si>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</si>
  <si>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</si>
  <si>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</si>
  <si>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</si>
  <si>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</si>
  <si>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</si>
  <si>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</si>
  <si>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</si>
  <si>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</si>
  <si>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</si>
  <si>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</si>
  <si>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</si>
  <si>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</si>
  <si>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</si>
  <si>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</si>
  <si>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</si>
  <si>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</si>
  <si>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</si>
  <si>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</si>
  <si>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</si>
  <si>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</si>
  <si>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</si>
  <si>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</si>
  <si>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</si>
  <si>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</si>
  <si>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</si>
  <si>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</si>
  <si>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</si>
  <si>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</si>
  <si>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</si>
  <si>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</si>
  <si>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</si>
  <si>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</si>
  <si>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</si>
  <si>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</si>
  <si>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</si>
  <si>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</si>
  <si>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</si>
  <si>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</si>
  <si>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</si>
  <si>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</si>
  <si>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</si>
  <si>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</si>
  <si>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</si>
  <si>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</si>
  <si>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</si>
  <si>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</si>
  <si>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</si>
  <si>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</si>
  <si>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</si>
  <si>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</si>
  <si>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</si>
  <si>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</si>
  <si>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</si>
  <si>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</si>
  <si>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</si>
  <si>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</si>
  <si>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</si>
  <si>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</si>
  <si>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</si>
  <si>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</si>
  <si>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</si>
  <si>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</si>
  <si>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</si>
  <si>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</si>
  <si>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</si>
  <si>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</si>
  <si>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</si>
  <si>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</si>
  <si>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</si>
  <si>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</si>
  <si>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</si>
  <si>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</si>
  <si>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</si>
  <si>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</si>
  <si>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</si>
  <si>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</si>
  <si>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</si>
  <si>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</si>
  <si>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</si>
  <si>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</si>
  <si>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</si>
  <si>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</si>
  <si>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</si>
  <si>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</si>
  <si>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</si>
  <si>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</si>
  <si>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</si>
  <si>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</si>
  <si>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</si>
  <si>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</si>
  <si>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</si>
  <si>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</si>
  <si>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</si>
  <si>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</si>
  <si>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</si>
  <si>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</si>
  <si>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</si>
  <si>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</si>
  <si>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</si>
  <si>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</si>
  <si>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</si>
  <si>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</si>
  <si>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</si>
  <si>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</si>
  <si>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</si>
  <si>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</si>
  <si>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</si>
  <si>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</si>
  <si>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</si>
  <si>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</si>
  <si>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</si>
  <si>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</si>
  <si>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</si>
  <si>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</si>
  <si>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</si>
  <si>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</si>
  <si>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</si>
  <si>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</si>
  <si>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</si>
  <si>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</si>
  <si>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</si>
  <si>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</si>
  <si>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</si>
  <si>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</si>
  <si>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</si>
  <si>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</si>
  <si>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</si>
  <si>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</si>
  <si>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</si>
  <si>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</si>
  <si>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</si>
  <si>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</si>
  <si>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</si>
  <si>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</si>
  <si>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</si>
  <si>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</si>
  <si>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</si>
  <si>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</si>
  <si>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</si>
  <si>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</si>
  <si>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</si>
  <si>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</si>
  <si>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</si>
  <si>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</si>
  <si>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</si>
  <si>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</si>
  <si>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</si>
  <si>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</si>
  <si>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</si>
  <si>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</si>
  <si>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</si>
  <si>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</si>
  <si>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</si>
  <si>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</si>
  <si>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</si>
  <si>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</si>
  <si>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</si>
  <si>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</si>
  <si>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</si>
  <si>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</si>
  <si>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</si>
  <si>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</si>
  <si>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</si>
  <si>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</si>
  <si>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</si>
  <si>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</si>
  <si>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</si>
  <si>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</si>
  <si>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</si>
  <si>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</si>
  <si>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</si>
  <si>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</si>
  <si>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</si>
  <si>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</si>
  <si>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</si>
  <si>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</si>
  <si>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</si>
  <si>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</si>
  <si>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</si>
  <si>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</si>
  <si>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</si>
  <si>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</si>
  <si>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</si>
  <si>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</si>
  <si>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</si>
  <si>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</si>
  <si>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</si>
  <si>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</si>
  <si>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</si>
  <si>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</si>
  <si>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</si>
  <si>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</si>
  <si>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</si>
  <si>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</si>
  <si>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</si>
  <si>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</si>
  <si>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</si>
  <si>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</si>
  <si>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</si>
  <si>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</si>
  <si>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</si>
  <si>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</si>
  <si>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</si>
  <si>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</si>
  <si>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</si>
  <si>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</si>
  <si>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</si>
  <si>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</si>
  <si>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</si>
  <si>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</si>
  <si>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</si>
  <si>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</si>
  <si>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</si>
  <si>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</si>
  <si>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</si>
  <si>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</si>
  <si>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</si>
  <si>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</si>
  <si>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</si>
  <si>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</si>
  <si>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</si>
  <si>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</si>
  <si>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</si>
  <si>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</si>
  <si>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</si>
  <si>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</si>
  <si>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</si>
  <si>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</si>
  <si>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</si>
  <si>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</si>
  <si>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</si>
  <si>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</si>
  <si>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</si>
  <si>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</si>
  <si>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</si>
  <si>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</si>
  <si>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</si>
  <si>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</si>
  <si>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</si>
  <si>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</si>
  <si>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</si>
  <si>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</si>
  <si>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</si>
  <si>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</si>
  <si>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</si>
  <si>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</si>
  <si>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</si>
  <si>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</si>
  <si>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</si>
  <si>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</si>
  <si>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</si>
  <si>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</si>
  <si>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</si>
  <si>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</si>
  <si>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</si>
  <si>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</si>
  <si>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</si>
  <si>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</si>
  <si>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</si>
  <si>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</si>
  <si>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</si>
  <si>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</si>
  <si>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</si>
  <si>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</si>
  <si>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</si>
  <si>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</si>
  <si>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</si>
  <si>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</si>
  <si>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</si>
  <si>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</si>
  <si>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</si>
  <si>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</si>
  <si>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</si>
  <si>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</si>
  <si>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</si>
  <si>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</si>
  <si>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</si>
  <si>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</si>
  <si>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</si>
  <si>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</si>
  <si>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</si>
  <si>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</si>
  <si>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</si>
  <si>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</si>
  <si>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</si>
  <si>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</si>
  <si>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</si>
  <si>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</si>
  <si>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</si>
  <si>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</si>
  <si>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</si>
  <si>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</si>
  <si>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</si>
  <si>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</si>
  <si>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</si>
  <si>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</si>
  <si>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</si>
  <si>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</si>
  <si>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</si>
  <si>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</si>
  <si>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</si>
  <si>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</si>
  <si>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</si>
  <si>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</si>
  <si>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</si>
  <si>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</si>
  <si>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</si>
  <si>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</si>
  <si>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</si>
  <si>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</si>
  <si>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</si>
  <si>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</si>
  <si>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</si>
  <si>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</si>
  <si>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</si>
  <si>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</si>
  <si>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</si>
  <si>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</si>
  <si>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</si>
  <si>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</si>
  <si>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</si>
  <si>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</si>
  <si>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</si>
  <si>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</si>
  <si>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</si>
  <si>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</si>
  <si>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</si>
  <si>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</si>
  <si>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</si>
  <si>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</si>
  <si>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</si>
  <si>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</si>
  <si>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</si>
  <si>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</si>
  <si>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</si>
  <si>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Maquinista solicitado aguardando o deslocamento 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</si>
  <si>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</si>
  <si>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</si>
  <si>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</si>
  <si>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</si>
  <si>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</si>
  <si>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</si>
  <si>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</si>
  <si>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 xml:space="preserve">MC1 12:03, verificando faixa 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</si>
  <si>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</si>
  <si>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</si>
  <si>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</si>
  <si>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</si>
  <si>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</si>
  <si>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</si>
  <si>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</si>
  <si>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</si>
  <si>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</si>
  <si>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</si>
  <si>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</si>
  <si>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 maquinistas no local desfazendo a segurança</t>
  </si>
  <si>
    <t>ZTO-ZRU</t>
  </si>
  <si>
    <t>ZTOZRU</t>
  </si>
  <si>
    <t>Deslocamento para ZRU</t>
  </si>
  <si>
    <t>Atualizando a versão do CBL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</si>
  <si>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</si>
  <si>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</si>
  <si>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</si>
  <si>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</si>
  <si>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</si>
  <si>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</si>
  <si>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</si>
  <si>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</si>
  <si>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</si>
  <si>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</si>
  <si>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</si>
  <si>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luiz Granado</t>
  </si>
  <si>
    <t>Savio 41 8738-6049</t>
  </si>
  <si>
    <t xml:space="preserve">Detecção Sperry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</si>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</sst>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BJ254" activePane="bottomRight" state="frozen"/>
      <selection pane="bottomRight" activeCell="BR261" sqref="BR26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2" t="s">
        <v>969</v>
      </c>
      <c r="C1" s="253"/>
      <c r="D1" s="253"/>
      <c r="E1" s="252" t="s">
        <v>970</v>
      </c>
      <c r="F1" s="253"/>
      <c r="G1" s="254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5"/>
      <c r="AG1" s="4"/>
      <c r="AH1" s="229" t="s">
        <v>971</v>
      </c>
      <c r="AI1" s="230"/>
      <c r="AJ1" s="230"/>
      <c r="AK1" s="230"/>
      <c r="AL1" s="231"/>
      <c r="AM1" s="232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3"/>
      <c r="BF1" s="4"/>
      <c r="BG1" s="234" t="s">
        <v>972</v>
      </c>
      <c r="BH1" s="235"/>
      <c r="BI1" s="235"/>
      <c r="BJ1" s="236"/>
      <c r="BK1" s="217" t="s">
        <v>973</v>
      </c>
      <c r="BL1" s="226" t="s">
        <v>974</v>
      </c>
      <c r="BM1" s="227"/>
      <c r="BN1" s="227"/>
      <c r="BO1" s="227"/>
      <c r="BP1" s="227"/>
      <c r="BQ1" s="227"/>
      <c r="BR1" s="22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9" t="s">
        <v>975</v>
      </c>
      <c r="AI2" s="230"/>
      <c r="AJ2" s="230"/>
      <c r="AK2" s="230"/>
      <c r="AL2" s="231"/>
      <c r="AM2" s="232"/>
      <c r="AN2" s="230"/>
      <c r="AO2" s="230"/>
      <c r="AP2" s="233"/>
      <c r="AQ2" s="5"/>
      <c r="AR2" s="229" t="s">
        <v>978</v>
      </c>
      <c r="AS2" s="230"/>
      <c r="AT2" s="230"/>
      <c r="AU2" s="230"/>
      <c r="AV2" s="230"/>
      <c r="AW2" s="230"/>
      <c r="AX2" s="233"/>
      <c r="AY2" s="5"/>
      <c r="AZ2" s="243" t="s">
        <v>979</v>
      </c>
      <c r="BA2" s="244"/>
      <c r="BB2" s="229" t="s">
        <v>976</v>
      </c>
      <c r="BC2" s="230"/>
      <c r="BD2" s="230"/>
      <c r="BE2" s="233"/>
      <c r="BF2" s="4"/>
      <c r="BG2" s="237"/>
      <c r="BH2" s="238"/>
      <c r="BI2" s="238"/>
      <c r="BJ2" s="239"/>
      <c r="BK2" s="4"/>
      <c r="BL2" s="240"/>
      <c r="BM2" s="241"/>
      <c r="BN2" s="241"/>
      <c r="BO2" s="241"/>
      <c r="BP2" s="241"/>
      <c r="BQ2" s="241"/>
      <c r="BR2" s="24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43" t="s">
        <v>980</v>
      </c>
      <c r="AI3" s="244"/>
      <c r="AJ3" s="243" t="s">
        <v>981</v>
      </c>
      <c r="AK3" s="249"/>
      <c r="AL3" s="250"/>
      <c r="AM3" s="251"/>
      <c r="AN3" s="249"/>
      <c r="AO3" s="249"/>
      <c r="AP3" s="244"/>
      <c r="AQ3" s="60"/>
      <c r="AR3" s="247" t="s">
        <v>987</v>
      </c>
      <c r="AS3" s="248"/>
      <c r="AT3" s="247" t="s">
        <v>988</v>
      </c>
      <c r="AU3" s="248"/>
      <c r="AV3" s="247" t="s">
        <v>989</v>
      </c>
      <c r="AW3" s="248"/>
      <c r="AX3" s="60" t="s">
        <v>990</v>
      </c>
      <c r="AY3" s="60"/>
      <c r="AZ3" s="245"/>
      <c r="BA3" s="246"/>
      <c r="BB3" s="243" t="s">
        <v>983</v>
      </c>
      <c r="BC3" s="249"/>
      <c r="BD3" s="249"/>
      <c r="BE3" s="244"/>
      <c r="BF3" s="59"/>
      <c r="BG3" s="237"/>
      <c r="BH3" s="238"/>
      <c r="BI3" s="238"/>
      <c r="BJ3" s="239"/>
      <c r="BK3" s="59"/>
      <c r="BL3" s="226" t="s">
        <v>991</v>
      </c>
      <c r="BM3" s="227"/>
      <c r="BN3" s="227"/>
      <c r="BO3" s="228"/>
      <c r="BP3" s="226" t="s">
        <v>773</v>
      </c>
      <c r="BQ3" s="227"/>
      <c r="BR3" s="228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6" t="s">
        <v>1475</v>
      </c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1476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1477</v>
      </c>
      <c r="BJ248" s="16" t="s">
        <v>1477</v>
      </c>
      <c r="BK248" s="15"/>
      <c r="BL248" s="130" t="s">
        <v>471</v>
      </c>
      <c r="BM248" s="130" t="s">
        <v>500</v>
      </c>
      <c r="BN248" s="130" t="s">
        <v>599</v>
      </c>
      <c r="BO248" s="16" t="s">
        <v>1477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1478</v>
      </c>
      <c r="M249" s="127" t="s">
        <v>1479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1480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1481</v>
      </c>
      <c r="BJ249" s="16" t="s">
        <v>1481</v>
      </c>
      <c r="BK249" s="15"/>
      <c r="BL249" s="130" t="s">
        <v>472</v>
      </c>
      <c r="BM249" s="130" t="s">
        <v>501</v>
      </c>
      <c r="BN249" s="130" t="s">
        <v>552</v>
      </c>
      <c r="BO249" s="16" t="s">
        <v>1481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1482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 t="s">
        <v>1483</v>
      </c>
      <c r="BJ250" s="16" t="s">
        <v>1483</v>
      </c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1484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1310</v>
      </c>
      <c r="BJ251" s="16" t="s">
        <v>1310</v>
      </c>
      <c r="BK251" s="15"/>
      <c r="BL251" s="130" t="s">
        <v>478</v>
      </c>
      <c r="BM251" s="130" t="s">
        <v>502</v>
      </c>
      <c r="BN251" s="130" t="s">
        <v>502</v>
      </c>
      <c r="BO251" s="16" t="s">
        <v>1310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18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1485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1486</v>
      </c>
      <c r="BJ252" s="16" t="s">
        <v>1486</v>
      </c>
      <c r="BK252" s="15"/>
      <c r="BL252" s="130" t="s">
        <v>471</v>
      </c>
      <c r="BM252" s="130" t="s">
        <v>500</v>
      </c>
      <c r="BN252" s="130" t="s">
        <v>599</v>
      </c>
      <c r="BO252" s="16" t="s">
        <v>1486</v>
      </c>
      <c r="BP252" s="11" t="str">
        <f t="shared" ref="BP252:BP318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18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1487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1488</v>
      </c>
      <c r="BJ253" s="16" t="s">
        <v>1488</v>
      </c>
      <c r="BK253" s="15"/>
      <c r="BL253" s="130" t="s">
        <v>471</v>
      </c>
      <c r="BM253" s="130" t="s">
        <v>500</v>
      </c>
      <c r="BN253" s="130" t="s">
        <v>599</v>
      </c>
      <c r="BO253" s="16" t="s">
        <v>1488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1489</v>
      </c>
      <c r="V254" s="151" t="s">
        <v>1490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1491</v>
      </c>
      <c r="BJ254" s="16" t="s">
        <v>1491</v>
      </c>
      <c r="BK254" s="15"/>
      <c r="BL254" s="130" t="s">
        <v>471</v>
      </c>
      <c r="BM254" s="130" t="s">
        <v>500</v>
      </c>
      <c r="BN254" s="130" t="s">
        <v>599</v>
      </c>
      <c r="BO254" s="16" t="s">
        <v>1491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1492</v>
      </c>
      <c r="BJ255" s="16" t="s">
        <v>1492</v>
      </c>
      <c r="BK255" s="15"/>
      <c r="BL255" s="130" t="s">
        <v>471</v>
      </c>
      <c r="BM255" s="130" t="s">
        <v>500</v>
      </c>
      <c r="BN255" s="130" t="s">
        <v>599</v>
      </c>
      <c r="BO255" s="16" t="s">
        <v>1492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46.7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1490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1491</v>
      </c>
      <c r="BJ256" s="16" t="s">
        <v>1491</v>
      </c>
      <c r="BK256" s="15"/>
      <c r="BL256" s="130" t="s">
        <v>471</v>
      </c>
      <c r="BM256" s="130" t="s">
        <v>500</v>
      </c>
      <c r="BN256" s="130" t="s">
        <v>599</v>
      </c>
      <c r="BO256" s="16" t="s">
        <v>1491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1493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1494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 t="s">
        <v>1495</v>
      </c>
      <c r="BJ257" s="16" t="s">
        <v>1495</v>
      </c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1496</v>
      </c>
      <c r="M258" s="127" t="s">
        <v>1497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1498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 t="s">
        <v>1499</v>
      </c>
      <c r="BJ258" s="16" t="s">
        <v>1499</v>
      </c>
      <c r="BK258" s="15"/>
      <c r="BL258" s="130"/>
      <c r="BM258" s="130"/>
      <c r="BN258" s="130"/>
      <c r="BO258" s="16" t="s">
        <v>1500</v>
      </c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V9746071</v>
      </c>
      <c r="B259" s="183">
        <v>46071</v>
      </c>
      <c r="C259" s="134">
        <f>IF(BS_CONTROLE[[#This Row],[DATA]]="","",WEEKNUM(BS_CONTROLE[[#This Row],[DATA]]))</f>
        <v>8</v>
      </c>
      <c r="D259" s="184" t="s">
        <v>846</v>
      </c>
      <c r="E259" s="185" t="s">
        <v>647</v>
      </c>
      <c r="F259" s="142" t="str">
        <f>IF(D259="","*",VLOOKUP(E259,BS_ATIVIDADE[],3,FALSE))</f>
        <v>DETECÇÃO</v>
      </c>
      <c r="G259" s="186" t="s">
        <v>16</v>
      </c>
      <c r="H259" s="186" t="s">
        <v>77</v>
      </c>
      <c r="I259" s="127">
        <v>73</v>
      </c>
      <c r="J259" s="127">
        <v>7</v>
      </c>
      <c r="K259" s="105" t="s">
        <v>624</v>
      </c>
      <c r="L259" s="127" t="s">
        <v>1501</v>
      </c>
      <c r="M259" s="127" t="s">
        <v>1502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1503</v>
      </c>
      <c r="V259" s="105" t="s">
        <v>1504</v>
      </c>
      <c r="W259" s="104" t="s">
        <v>452</v>
      </c>
      <c r="X259" s="129" t="s">
        <v>455</v>
      </c>
      <c r="Y259" s="104"/>
      <c r="Z259" s="187">
        <v>1</v>
      </c>
      <c r="AA259" s="188" t="s">
        <v>443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1505</v>
      </c>
      <c r="BJ259" s="16" t="s">
        <v>1505</v>
      </c>
      <c r="BK259" s="15"/>
      <c r="BL259" s="130" t="s">
        <v>476</v>
      </c>
      <c r="BM259" s="130" t="s">
        <v>476</v>
      </c>
      <c r="BN259" s="130" t="s">
        <v>476</v>
      </c>
      <c r="BO259" s="190"/>
      <c r="BP259" s="11" t="str">
        <f>IF(AND(BQ259&lt;1,BR259&lt;1),"Produção e Intervalo",IF(BQ259&lt;1,"Intervalo",IF(BR259&lt;1,"Produção","Aderente")))</f>
        <v>Intervalo</v>
      </c>
      <c r="BQ259" s="18">
        <f>IF(OR(B259="",E259=""),"*",AX259/O259)</f>
        <v>0.99999999999999911</v>
      </c>
      <c r="BR259" s="18">
        <f>IF(OR(B259="",E259=""),"*",AZ259/P259)</f>
        <v>1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747</v>
      </c>
      <c r="E260" s="126" t="s">
        <v>645</v>
      </c>
      <c r="F260" s="142" t="str">
        <f>IF(D260="","*",VLOOKUP(E260,BS_ATIVIDADE[],3,FALSE))</f>
        <v>DETECÇÃO</v>
      </c>
      <c r="G260" s="106" t="s">
        <v>1506</v>
      </c>
      <c r="H260" s="106" t="s">
        <v>1507</v>
      </c>
      <c r="I260" s="105">
        <v>42</v>
      </c>
      <c r="J260" s="105">
        <v>252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1288</v>
      </c>
      <c r="V260" s="151" t="s">
        <v>1480</v>
      </c>
      <c r="W260" s="104" t="s">
        <v>447</v>
      </c>
      <c r="X260" s="129" t="s">
        <v>446</v>
      </c>
      <c r="Y260" s="104"/>
      <c r="Z260" s="105">
        <v>1</v>
      </c>
      <c r="AA260" s="103" t="s">
        <v>443</v>
      </c>
      <c r="AB260" s="152"/>
      <c r="AC260" s="107">
        <v>0.29166666666666669</v>
      </c>
      <c r="AD260" s="105">
        <v>6294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1508</v>
      </c>
      <c r="BJ260" s="16" t="s">
        <v>1508</v>
      </c>
      <c r="BK260" s="15"/>
      <c r="BL260" s="130" t="s">
        <v>472</v>
      </c>
      <c r="BM260" s="130" t="s">
        <v>501</v>
      </c>
      <c r="BN260" s="130" t="s">
        <v>552</v>
      </c>
      <c r="BO260" s="16" t="s">
        <v>1508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888</v>
      </c>
      <c r="E261" s="126" t="s">
        <v>806</v>
      </c>
      <c r="F261" s="142" t="str">
        <f>IF(D261="","*",VLOOKUP(E261,BS_ATIVIDADE[],3,FALSE))</f>
        <v>SOLDA</v>
      </c>
      <c r="G261" s="106" t="s">
        <v>624</v>
      </c>
      <c r="H261" s="106" t="s">
        <v>624</v>
      </c>
      <c r="I261" s="105">
        <v>70</v>
      </c>
      <c r="J261" s="105">
        <v>157.30000000000001</v>
      </c>
      <c r="K261" s="105" t="s">
        <v>624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1249</v>
      </c>
      <c r="V261" s="151" t="s">
        <v>1490</v>
      </c>
      <c r="W261" s="104" t="s">
        <v>452</v>
      </c>
      <c r="X261" s="129" t="s">
        <v>455</v>
      </c>
      <c r="Y261" s="104"/>
      <c r="Z261" s="105"/>
      <c r="AA261" s="103"/>
      <c r="AB261" s="152"/>
      <c r="AC261" s="107" t="s">
        <v>624</v>
      </c>
      <c r="AD261" s="105" t="s">
        <v>624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1509</v>
      </c>
      <c r="BJ261" s="16" t="s">
        <v>1509</v>
      </c>
      <c r="BK261" s="15"/>
      <c r="BL261" s="130" t="s">
        <v>476</v>
      </c>
      <c r="BM261" s="130" t="s">
        <v>476</v>
      </c>
      <c r="BN261" s="130" t="s">
        <v>476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9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822</v>
      </c>
      <c r="E262" s="126" t="s">
        <v>729</v>
      </c>
      <c r="F262" s="142" t="str">
        <f>IF(D262="","*",VLOOKUP(E262,BS_ATIVIDADE[],3,FALSE))</f>
        <v>MECANIZAÇÃO - SOCADORA</v>
      </c>
      <c r="G262" s="106" t="s">
        <v>61</v>
      </c>
      <c r="H262" s="106" t="s">
        <v>61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1467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1063</v>
      </c>
      <c r="V262" s="151" t="s">
        <v>1282</v>
      </c>
      <c r="W262" s="104" t="s">
        <v>452</v>
      </c>
      <c r="X262" s="129" t="s">
        <v>455</v>
      </c>
      <c r="Y262" s="104"/>
      <c r="Z262" s="105">
        <v>1</v>
      </c>
      <c r="AA262" s="103" t="s">
        <v>443</v>
      </c>
      <c r="AB262" s="152"/>
      <c r="AC262" s="107">
        <v>0.29166666666666669</v>
      </c>
      <c r="AD262" s="105">
        <v>6233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1510</v>
      </c>
      <c r="BJ262" s="16" t="s">
        <v>1510</v>
      </c>
      <c r="BK262" s="15"/>
      <c r="BL262" s="130" t="s">
        <v>468</v>
      </c>
      <c r="BM262" s="130" t="s">
        <v>498</v>
      </c>
      <c r="BN262" s="130" t="s">
        <v>585</v>
      </c>
      <c r="BO262" s="16" t="s">
        <v>1510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V8746072</v>
      </c>
      <c r="B265" s="102">
        <v>46072</v>
      </c>
      <c r="C265" s="134">
        <f>IF(BS_CONTROLE[[#This Row],[DATA]]="","",WEEKNUM(BS_CONTROLE[[#This Row],[DATA]]))</f>
        <v>8</v>
      </c>
      <c r="D265" s="104" t="s">
        <v>830</v>
      </c>
      <c r="E265" s="126" t="s">
        <v>729</v>
      </c>
      <c r="F265" s="142" t="str">
        <f>IF(D265="","*",VLOOKUP(E265,BS_ATIVIDADE[],3,FALSE))</f>
        <v>MECANIZAÇÃO - SOCADORA</v>
      </c>
      <c r="G265" s="106" t="s">
        <v>1476</v>
      </c>
      <c r="H265" s="106" t="s">
        <v>334</v>
      </c>
      <c r="I265" s="105">
        <v>73</v>
      </c>
      <c r="J265" s="105">
        <v>325.2</v>
      </c>
      <c r="K265" s="105">
        <v>325.60000000000002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5" s="106">
        <v>0.35416666666666669</v>
      </c>
      <c r="O265" s="106">
        <v>6.25E-2</v>
      </c>
      <c r="P265" s="105">
        <v>765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/>
      <c r="AA265" s="103"/>
      <c r="AB265" s="152"/>
      <c r="AC265" s="107"/>
      <c r="AD265" s="105">
        <v>6220</v>
      </c>
      <c r="AE265" s="105"/>
      <c r="AF265" s="105"/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ZPD2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ZGI-ZFN</v>
      </c>
      <c r="AM265" s="105" t="str">
        <f>IF(BS_CONTROLE[[#This Row],[SB]]=0, "-", BS_CONTROLE[[#This Row],[SB]])</f>
        <v>ZGI326</v>
      </c>
      <c r="AN265" s="105">
        <f>IF(BS_CONTROLE[[#This Row],[SUB]]=0, "-", BS_CONTROLE[[#This Row],[SUB]])</f>
        <v>73</v>
      </c>
      <c r="AO265" s="105">
        <f>BS_CONTROLE[[#This Row],[KM - Inicio]]</f>
        <v>325.2</v>
      </c>
      <c r="AP265" s="105">
        <f>BS_CONTROLE[[#This Row],[KM - Inicio]]</f>
        <v>325.2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>D266&amp;B266</f>
        <v/>
      </c>
      <c r="B266" s="183"/>
      <c r="C266" s="134" t="str">
        <f>IF(BS_CONTROLE[[#This Row],[DATA]]="","",WEEKNUM(BS_CONTROLE[[#This Row],[DATA]]))</f>
        <v/>
      </c>
      <c r="D266" s="184"/>
      <c r="E266" s="185"/>
      <c r="F266" s="142" t="str">
        <f>IF(D266="","*",VLOOKUP(E266,BS_ATIVIDADE[],3,FALSE))</f>
        <v>*</v>
      </c>
      <c r="G266" s="186"/>
      <c r="H266" s="186"/>
      <c r="I266" s="127"/>
      <c r="J266" s="127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05"/>
      <c r="W266" s="104"/>
      <c r="X266" s="129"/>
      <c r="Y266" s="104"/>
      <c r="Z266" s="187"/>
      <c r="AA266" s="188"/>
      <c r="AB266" s="188"/>
      <c r="AC266" s="189"/>
      <c r="AD266" s="187"/>
      <c r="AE266" s="187"/>
      <c r="AF266" s="127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209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>
        <f>BS_CONTROLE[[#This Row],[Responsavel pelo boletim]]</f>
        <v>0</v>
      </c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90"/>
      <c r="BP266" s="11" t="str">
        <f>IF(AND(BQ266&lt;1,BR266&lt;1),"Produção e Intervalo",IF(BQ266&lt;1,"Intervalo",IF(BR266&lt;1,"Produção","Aderente")))</f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V1946072</v>
      </c>
      <c r="B267" s="102">
        <v>46072</v>
      </c>
      <c r="C267" s="134">
        <f>IF(BS_CONTROLE[[#This Row],[DATA]]="","",WEEKNUM(BS_CONTROLE[[#This Row],[DATA]]))</f>
        <v>8</v>
      </c>
      <c r="D267" s="104" t="s">
        <v>1406</v>
      </c>
      <c r="E267" s="126" t="s">
        <v>837</v>
      </c>
      <c r="F267" s="142" t="str">
        <f>IF(D267="","*",VLOOKUP(E267,BS_ATIVIDADE[],3,FALSE))</f>
        <v>OUTROS</v>
      </c>
      <c r="G267" s="106" t="s">
        <v>201</v>
      </c>
      <c r="H267" s="106" t="s">
        <v>244</v>
      </c>
      <c r="I267" s="105">
        <v>73</v>
      </c>
      <c r="J267" s="105">
        <v>134</v>
      </c>
      <c r="K267" s="105">
        <v>135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7" s="106">
        <v>0.41666666666666669</v>
      </c>
      <c r="O267" s="106">
        <v>4.1666666666666664E-2</v>
      </c>
      <c r="P267" s="105">
        <v>200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1063</v>
      </c>
      <c r="V267" s="151" t="s">
        <v>1485</v>
      </c>
      <c r="W267" s="104" t="s">
        <v>452</v>
      </c>
      <c r="X267" s="129"/>
      <c r="Y267" s="104"/>
      <c r="Z267" s="105">
        <v>1</v>
      </c>
      <c r="AA267" s="103" t="s">
        <v>443</v>
      </c>
      <c r="AB267" s="152"/>
      <c r="AC267" s="107">
        <v>0.29166666666666669</v>
      </c>
      <c r="AD267" s="105">
        <v>6219</v>
      </c>
      <c r="AE267" s="105" t="s">
        <v>624</v>
      </c>
      <c r="AF267" s="105" t="s">
        <v>624</v>
      </c>
      <c r="AG267" s="14"/>
      <c r="AH267" s="126" t="str">
        <f>IF(BS_CONTROLE[[#This Row],[Atividade]]=0, "-", BS_CONTROLE[[#This Row],[Atividade]])</f>
        <v>VARRIÇÃO</v>
      </c>
      <c r="AI267" s="8" t="str">
        <f>IF(BS_CONTROLE[[#This Row],[Atividade]]=0, "-", BS_CONTROLE[[#This Row],[Atividade]])</f>
        <v>VARRIÇÃO</v>
      </c>
      <c r="AJ267" s="30" t="str">
        <f>BS_CONTROLE[[#This Row],[Local - Partida]]</f>
        <v>ZPNZXB</v>
      </c>
      <c r="AK267" s="30" t="str">
        <f>BS_CONTROLE[[#This Row],[Local - Encerramento]]</f>
        <v>ZEH2</v>
      </c>
      <c r="AL267" s="105" t="str">
        <f>IF(BS_CONTROLE[[#This Row],[Entre - Estações]]=0, "-", BS_CONTROLE[[#This Row],[Entre - Estações]])</f>
        <v>ZXB-ZCV</v>
      </c>
      <c r="AM267" s="105" t="str">
        <f>IF(BS_CONTROLE[[#This Row],[SB]]=0, "-", BS_CONTROLE[[#This Row],[SB]])</f>
        <v>ZXB136</v>
      </c>
      <c r="AN267" s="105">
        <f>IF(BS_CONTROLE[[#This Row],[SUB]]=0, "-", BS_CONTROLE[[#This Row],[SUB]])</f>
        <v>73</v>
      </c>
      <c r="AO267" s="105">
        <f>BS_CONTROLE[[#This Row],[KM - Inicio]]</f>
        <v>134</v>
      </c>
      <c r="AP267" s="105">
        <f>BS_CONTROLE[[#This Row],[KM - Inicio]]</f>
        <v>134</v>
      </c>
      <c r="AQ267" s="108"/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>V8846072</v>
      </c>
      <c r="B268" s="102">
        <v>46072</v>
      </c>
      <c r="C268" s="134">
        <f>IF(BS_CONTROLE[[#This Row],[DATA]]="","",WEEKNUM(BS_CONTROLE[[#This Row],[DATA]]))</f>
        <v>8</v>
      </c>
      <c r="D268" s="104" t="s">
        <v>832</v>
      </c>
      <c r="E268" s="126" t="s">
        <v>729</v>
      </c>
      <c r="F268" s="142" t="str">
        <f>IF(D268="","*",VLOOKUP(E268,BS_ATIVIDADE[],3,FALSE))</f>
        <v>MECANIZAÇÃO - SOCADORA</v>
      </c>
      <c r="G268" s="106" t="s">
        <v>201</v>
      </c>
      <c r="H268" s="106" t="s">
        <v>201</v>
      </c>
      <c r="I268" s="105">
        <v>73</v>
      </c>
      <c r="J268" s="105">
        <v>153.80000000000001</v>
      </c>
      <c r="K268" s="105">
        <v>151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8" s="106">
        <v>0.35416666666666669</v>
      </c>
      <c r="O268" s="106">
        <v>6.25E-2</v>
      </c>
      <c r="P268" s="105">
        <v>382</v>
      </c>
      <c r="Q268" s="9" t="str">
        <f>IF(E268=0, "*", IFERROR(_xlfn.XLOOKUP(E268, BS_ATIVIDADE[ATIVIDADE], BS_ATIVIDADE[UNIDADE]), "*"))</f>
        <v>M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1063</v>
      </c>
      <c r="V268" s="151" t="s">
        <v>1282</v>
      </c>
      <c r="W268" s="104" t="s">
        <v>452</v>
      </c>
      <c r="X268" s="129"/>
      <c r="Y268" s="104"/>
      <c r="Z268" s="105">
        <v>1</v>
      </c>
      <c r="AA268" s="103" t="s">
        <v>443</v>
      </c>
      <c r="AB268" s="152"/>
      <c r="AC268" s="107">
        <v>0.29166666666666669</v>
      </c>
      <c r="AD268" s="105">
        <v>6234</v>
      </c>
      <c r="AE268" s="105">
        <v>6238</v>
      </c>
      <c r="AF268" s="105" t="s">
        <v>624</v>
      </c>
      <c r="AG268" s="14"/>
      <c r="AH268" s="126" t="str">
        <f>IF(BS_CONTROLE[[#This Row],[Atividade]]=0, "-", BS_CONTROLE[[#This Row],[Atividade]])</f>
        <v>MECANIZAÇÃO - SOCADORA</v>
      </c>
      <c r="AI268" s="8" t="str">
        <f>IF(BS_CONTROLE[[#This Row],[Atividade]]=0, "-", BS_CONTROLE[[#This Row],[Atividade]])</f>
        <v>MECANIZAÇÃO - SOCADORA</v>
      </c>
      <c r="AJ268" s="30" t="str">
        <f>BS_CONTROLE[[#This Row],[Local - Partida]]</f>
        <v>ZPNZXB</v>
      </c>
      <c r="AK268" s="30" t="str">
        <f>BS_CONTROLE[[#This Row],[Local - Encerramento]]</f>
        <v>ZPNZXB</v>
      </c>
      <c r="AL268" s="105" t="str">
        <f>IF(BS_CONTROLE[[#This Row],[Entre - Estações]]=0, "-", BS_CONTROLE[[#This Row],[Entre - Estações]])</f>
        <v>ZCV-ZCT</v>
      </c>
      <c r="AM268" s="105" t="str">
        <f>IF(BS_CONTROLE[[#This Row],[SB]]=0, "-", BS_CONTROLE[[#This Row],[SB]])</f>
        <v>152ZCT</v>
      </c>
      <c r="AN268" s="105">
        <f>IF(BS_CONTROLE[[#This Row],[SUB]]=0, "-", BS_CONTROLE[[#This Row],[SUB]])</f>
        <v>73</v>
      </c>
      <c r="AO268" s="105">
        <f>BS_CONTROLE[[#This Row],[KM - Inicio]]</f>
        <v>153.80000000000001</v>
      </c>
      <c r="AP268" s="105">
        <f>BS_CONTROLE[[#This Row],[KM - Inicio]]</f>
        <v>153.80000000000001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M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MAURO TP-868)46072</v>
      </c>
      <c r="B269" s="102">
        <v>46072</v>
      </c>
      <c r="C269" s="134">
        <f>IF(BS_CONTROLE[[#This Row],[DATA]]="","",WEEKNUM(BS_CONTROLE[[#This Row],[DATA]]))</f>
        <v>8</v>
      </c>
      <c r="D269" s="104" t="s">
        <v>942</v>
      </c>
      <c r="E269" s="126" t="s">
        <v>757</v>
      </c>
      <c r="F269" s="142" t="str">
        <f>IF(D269="","*",VLOOKUP(E269,BS_ATIVIDADE[],3,FALSE))</f>
        <v>MODERNIZAÇÃO</v>
      </c>
      <c r="G269" s="106" t="s">
        <v>624</v>
      </c>
      <c r="H269" s="106" t="s">
        <v>624</v>
      </c>
      <c r="I269" s="105">
        <v>73</v>
      </c>
      <c r="J269" s="105">
        <v>65.2</v>
      </c>
      <c r="K269" s="105" t="s">
        <v>624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69" s="106">
        <v>0.33333333333333331</v>
      </c>
      <c r="O269" s="106">
        <v>8.3333333333333329E-2</v>
      </c>
      <c r="P269" s="105">
        <v>1</v>
      </c>
      <c r="Q269" s="9" t="str">
        <f>IF(E269=0, "*", IFERROR(_xlfn.XLOOKUP(E269, BS_ATIVIDADE[ATIVIDADE], BS_ATIVIDADE[UNIDADE]), "*"))</f>
        <v>Nº DE SOLDA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1489</v>
      </c>
      <c r="V269" s="151" t="s">
        <v>1490</v>
      </c>
      <c r="W269" s="104" t="s">
        <v>452</v>
      </c>
      <c r="X269" s="129"/>
      <c r="Y269" s="104"/>
      <c r="Z269" s="105" t="s">
        <v>624</v>
      </c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MODERNIZAÇÃO - SOLDA</v>
      </c>
      <c r="AI269" s="8" t="str">
        <f>IF(BS_CONTROLE[[#This Row],[Atividade]]=0, "-", BS_CONTROLE[[#This Row],[Atividade]])</f>
        <v>MODERNIZAÇÃO - SOLDA</v>
      </c>
      <c r="AJ269" s="30" t="str">
        <f>BS_CONTROLE[[#This Row],[Local - Partida]]</f>
        <v>-</v>
      </c>
      <c r="AK269" s="30" t="str">
        <f>BS_CONTROLE[[#This Row],[Local - Encerramento]]</f>
        <v>-</v>
      </c>
      <c r="AL269" s="105" t="str">
        <f>IF(BS_CONTROLE[[#This Row],[Entre - Estações]]=0, "-", BS_CONTROLE[[#This Row],[Entre - Estações]])</f>
        <v>ZDG-ZTN</v>
      </c>
      <c r="AM269" s="105" t="str">
        <f>IF(BS_CONTROLE[[#This Row],[SB]]=0, "-", BS_CONTROLE[[#This Row],[SB]])</f>
        <v>K62ZTN</v>
      </c>
      <c r="AN269" s="105">
        <f>IF(BS_CONTROLE[[#This Row],[SUB]]=0, "-", BS_CONTROLE[[#This Row],[SUB]])</f>
        <v>73</v>
      </c>
      <c r="AO269" s="105">
        <f>BS_CONTROLE[[#This Row],[KM - Inicio]]</f>
        <v>65.2</v>
      </c>
      <c r="AP269" s="105">
        <f>BS_CONTROLE[[#This Row],[KM - Inicio]]</f>
        <v>65.2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Nº DE SOLDA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V4046072</v>
      </c>
      <c r="B270" s="102">
        <v>46072</v>
      </c>
      <c r="C270" s="134">
        <f>IF(BS_CONTROLE[[#This Row],[DATA]]="","",WEEKNUM(BS_CONTROLE[[#This Row],[DATA]]))</f>
        <v>8</v>
      </c>
      <c r="D270" s="104" t="s">
        <v>796</v>
      </c>
      <c r="E270" s="126" t="s">
        <v>755</v>
      </c>
      <c r="F270" s="142" t="str">
        <f>IF(D270="","*",VLOOKUP(E270,BS_ATIVIDADE[],3,FALSE))</f>
        <v>MODERNIZAÇÃO</v>
      </c>
      <c r="G270" s="106" t="s">
        <v>151</v>
      </c>
      <c r="H270" s="106" t="s">
        <v>140</v>
      </c>
      <c r="I270" s="105">
        <v>73</v>
      </c>
      <c r="J270" s="105">
        <v>52</v>
      </c>
      <c r="K270" s="105">
        <v>50.3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0" s="106">
        <v>0.33333333333333331</v>
      </c>
      <c r="O270" s="106">
        <v>8.3333333333333329E-2</v>
      </c>
      <c r="P270" s="105">
        <v>896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1511</v>
      </c>
      <c r="V270" s="151" t="s">
        <v>1282</v>
      </c>
      <c r="W270" s="104" t="s">
        <v>452</v>
      </c>
      <c r="X270" s="129"/>
      <c r="Y270" s="104"/>
      <c r="Z270" s="105">
        <v>1</v>
      </c>
      <c r="AA270" s="103" t="s">
        <v>443</v>
      </c>
      <c r="AB270" s="152"/>
      <c r="AC270" s="107">
        <v>0.29166666666666669</v>
      </c>
      <c r="AD270" s="105">
        <v>6240</v>
      </c>
      <c r="AE270" s="105">
        <v>6222</v>
      </c>
      <c r="AF270" s="105" t="s">
        <v>624</v>
      </c>
      <c r="AG270" s="14"/>
      <c r="AH270" s="126" t="str">
        <f>IF(BS_CONTROLE[[#This Row],[Atividade]]=0, "-", BS_CONTROLE[[#This Row],[Atividade]])</f>
        <v>MODERNIZAÇÃO - SOCADORA</v>
      </c>
      <c r="AI270" s="8" t="str">
        <f>IF(BS_CONTROLE[[#This Row],[Atividade]]=0, "-", BS_CONTROLE[[#This Row],[Atividade]])</f>
        <v>MODERNIZAÇÃO - SOCADORA</v>
      </c>
      <c r="AJ270" s="30" t="str">
        <f>BS_CONTROLE[[#This Row],[Local - Partida]]</f>
        <v>K58K592</v>
      </c>
      <c r="AK270" s="30" t="str">
        <f>BS_CONTROLE[[#This Row],[Local - Encerramento]]</f>
        <v>ZMAPAT2</v>
      </c>
      <c r="AL270" s="105" t="str">
        <f>IF(BS_CONTROLE[[#This Row],[Entre - Estações]]=0, "-", BS_CONTROLE[[#This Row],[Entre - Estações]])</f>
        <v>ZMA-ZDG</v>
      </c>
      <c r="AM270" s="105" t="str">
        <f>IF(BS_CONTROLE[[#This Row],[SB]]=0, "-", BS_CONTROLE[[#This Row],[SB]])</f>
        <v>K47ZDG</v>
      </c>
      <c r="AN270" s="105">
        <f>IF(BS_CONTROLE[[#This Row],[SUB]]=0, "-", BS_CONTROLE[[#This Row],[SUB]])</f>
        <v>73</v>
      </c>
      <c r="AO270" s="105">
        <f>BS_CONTROLE[[#This Row],[KM - Inicio]]</f>
        <v>52</v>
      </c>
      <c r="AP270" s="105">
        <f>BS_CONTROLE[[#This Row],[KM - Inicio]]</f>
        <v>52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IGOR (TF-660)46072</v>
      </c>
      <c r="B271" s="102">
        <v>46072</v>
      </c>
      <c r="C271" s="134">
        <f>IF(BS_CONTROLE[[#This Row],[DATA]]="","",WEEKNUM(BS_CONTROLE[[#This Row],[DATA]]))</f>
        <v>8</v>
      </c>
      <c r="D271" s="104" t="s">
        <v>916</v>
      </c>
      <c r="E271" s="126" t="s">
        <v>757</v>
      </c>
      <c r="F271" s="142" t="str">
        <f>IF(D271="","*",VLOOKUP(E271,BS_ATIVIDADE[],3,FALSE))</f>
        <v>MODERNIZAÇÃO</v>
      </c>
      <c r="G271" s="106" t="s">
        <v>624</v>
      </c>
      <c r="H271" s="106" t="s">
        <v>624</v>
      </c>
      <c r="I271" s="105">
        <v>73</v>
      </c>
      <c r="J271" s="105">
        <v>46.7</v>
      </c>
      <c r="K271" s="105" t="s">
        <v>624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1" s="106">
        <v>0.33333333333333331</v>
      </c>
      <c r="O271" s="106">
        <v>6.25E-2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1454</v>
      </c>
      <c r="V271" s="151" t="s">
        <v>1490</v>
      </c>
      <c r="W271" s="104" t="s">
        <v>452</v>
      </c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ZMA-ZDG</v>
      </c>
      <c r="AM271" s="105" t="str">
        <f>IF(BS_CONTROLE[[#This Row],[SB]]=0, "-", BS_CONTROLE[[#This Row],[SB]])</f>
        <v>ZMAK47</v>
      </c>
      <c r="AN271" s="105">
        <f>IF(BS_CONTROLE[[#This Row],[SUB]]=0, "-", BS_CONTROLE[[#This Row],[SUB]])</f>
        <v>73</v>
      </c>
      <c r="AO271" s="105">
        <f>BS_CONTROLE[[#This Row],[KM - Inicio]]</f>
        <v>46.7</v>
      </c>
      <c r="AP271" s="105">
        <f>BS_CONTROLE[[#This Row],[KM - Inicio]]</f>
        <v>46.7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>D272&amp;B272</f>
        <v>V9746072</v>
      </c>
      <c r="B272" s="183">
        <v>46072</v>
      </c>
      <c r="C272" s="134">
        <f>IF(BS_CONTROLE[[#This Row],[DATA]]="","",WEEKNUM(BS_CONTROLE[[#This Row],[DATA]]))</f>
        <v>8</v>
      </c>
      <c r="D272" s="184" t="s">
        <v>846</v>
      </c>
      <c r="E272" s="185" t="s">
        <v>647</v>
      </c>
      <c r="F272" s="142" t="str">
        <f>IF(D272="","*",VLOOKUP(E272,BS_ATIVIDADE[],3,FALSE))</f>
        <v>DETECÇÃO</v>
      </c>
      <c r="G272" s="186" t="s">
        <v>16</v>
      </c>
      <c r="H272" s="186" t="s">
        <v>77</v>
      </c>
      <c r="I272" s="127">
        <v>73</v>
      </c>
      <c r="J272" s="127">
        <v>7</v>
      </c>
      <c r="K272" s="105" t="s">
        <v>624</v>
      </c>
      <c r="L272" s="127" t="s">
        <v>1501</v>
      </c>
      <c r="M272" s="127" t="s">
        <v>1502</v>
      </c>
      <c r="N272" s="106">
        <v>0.41666666666666669</v>
      </c>
      <c r="O272" s="106">
        <v>4.1666666666666664E-2</v>
      </c>
      <c r="P272" s="105">
        <v>50</v>
      </c>
      <c r="Q272" s="9" t="str">
        <f>IF(E272=0, "*", IFERROR(_xlfn.XLOOKUP(E272, BS_ATIVIDADE[ATIVIDADE], BS_ATIVIDADE[UNIDADE]), "*"))</f>
        <v>KM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1512</v>
      </c>
      <c r="V272" s="105" t="s">
        <v>1513</v>
      </c>
      <c r="W272" s="104" t="s">
        <v>452</v>
      </c>
      <c r="X272" s="129"/>
      <c r="Y272" s="104"/>
      <c r="Z272" s="187"/>
      <c r="AA272" s="188"/>
      <c r="AB272" s="188"/>
      <c r="AC272" s="189"/>
      <c r="AD272" s="187"/>
      <c r="AE272" s="187"/>
      <c r="AF272" s="127"/>
      <c r="AG272" s="14"/>
      <c r="AH272" s="126" t="str">
        <f>IF(BS_CONTROLE[[#This Row],[Atividade]]=0, "-", BS_CONTROLE[[#This Row],[Atividade]])</f>
        <v>DETECÇÃO - ULTRASSOM - SPERRY</v>
      </c>
      <c r="AI272" s="8" t="str">
        <f>IF(BS_CONTROLE[[#This Row],[Atividade]]=0, "-", BS_CONTROLE[[#This Row],[Atividade]])</f>
        <v>DETECÇÃO - ULTRASSOM - SPERRY</v>
      </c>
      <c r="AJ272" s="30" t="str">
        <f>BS_CONTROLE[[#This Row],[Local - Partida]]</f>
        <v>ZTO2</v>
      </c>
      <c r="AK272" s="30" t="str">
        <f>BS_CONTROLE[[#This Row],[Local - Encerramento]]</f>
        <v>ZSK</v>
      </c>
      <c r="AL272" s="105" t="str">
        <f>IF(BS_CONTROLE[[#This Row],[Entre - Estações]]=0, "-", BS_CONTROLE[[#This Row],[Entre - Estações]])</f>
        <v>ZTO-ZSK</v>
      </c>
      <c r="AM272" s="105" t="str">
        <f>IF(BS_CONTROLE[[#This Row],[SB]]=0, "-", BS_CONTROLE[[#This Row],[SB]])</f>
        <v>ZTOZSK</v>
      </c>
      <c r="AN272" s="105">
        <f>IF(BS_CONTROLE[[#This Row],[SUB]]=0, "-", BS_CONTROLE[[#This Row],[SUB]])</f>
        <v>73</v>
      </c>
      <c r="AO272" s="105">
        <f>BS_CONTROLE[[#This Row],[KM - Inicio]]</f>
        <v>7</v>
      </c>
      <c r="AP272" s="105">
        <f>BS_CONTROLE[[#This Row],[KM - Inicio]]</f>
        <v>7</v>
      </c>
      <c r="AQ272" s="108"/>
      <c r="AR272" s="108"/>
      <c r="AS272" s="108"/>
      <c r="AT272" s="135"/>
      <c r="AU272" s="135"/>
      <c r="AV272" s="13"/>
      <c r="AW272" s="13"/>
      <c r="AX272" s="209">
        <f>IF(D272="","*",IFERROR(IF(ISODD(COUNT(AR272:AW272)),"ERRO",SUM((AS272-AR272),(AU272-AT272),(AW272-AV272))),"ERRO"))</f>
        <v>0</v>
      </c>
      <c r="AY272" s="153"/>
      <c r="AZ272" s="109"/>
      <c r="BA272" s="9" t="str">
        <f>IFERROR(_xlfn.XLOOKUP(AH272, BS_ATIVIDADE[ATIVIDADE],BS_ATIVIDADE[UNIDADE] ), "*")</f>
        <v>KM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 t="str">
        <f>BS_CONTROLE[[#This Row],[Responsavel pelo boletim]]</f>
        <v>Savio 41 8738-6049</v>
      </c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90"/>
      <c r="BP272" s="11" t="str">
        <f>IF(AND(BQ272&lt;1,BR272&lt;1),"Produção e Intervalo",IF(BQ272&lt;1,"Intervalo",IF(BR272&lt;1,"Produção","Aderente")))</f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272" t="str">
        <f>D273&amp;B273</f>
        <v>CARLOS (TP-722)46072</v>
      </c>
      <c r="B273" s="183">
        <v>46072</v>
      </c>
      <c r="C273" s="134">
        <f>IF(BS_CONTROLE[[#This Row],[DATA]]="","",WEEKNUM(BS_CONTROLE[[#This Row],[DATA]]))</f>
        <v>8</v>
      </c>
      <c r="D273" s="104" t="s">
        <v>888</v>
      </c>
      <c r="E273" s="126" t="s">
        <v>806</v>
      </c>
      <c r="F273" s="142" t="str">
        <f>IF(D273="","*",VLOOKUP(E273,BS_ATIVIDADE[],3,FALSE))</f>
        <v>SOLDA</v>
      </c>
      <c r="G273" s="106" t="s">
        <v>624</v>
      </c>
      <c r="H273" s="106" t="s">
        <v>624</v>
      </c>
      <c r="I273" s="105">
        <v>70</v>
      </c>
      <c r="J273" s="105">
        <v>157.30000000000001</v>
      </c>
      <c r="K273" s="105" t="s">
        <v>624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3" s="106">
        <v>0.375</v>
      </c>
      <c r="O273" s="106">
        <v>6.25E-2</v>
      </c>
      <c r="P273" s="105">
        <v>1</v>
      </c>
      <c r="Q273" s="273" t="str">
        <f>IF(E273=0, "*", IFERROR(_xlfn.XLOOKUP(E273, BS_ATIVIDADE[ATIVIDADE], BS_ATIVIDADE[UNIDADE]), "*"))</f>
        <v>Nº DE SOLDA</v>
      </c>
      <c r="R273" s="274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27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3" s="105" t="s">
        <v>1249</v>
      </c>
      <c r="V273" s="151" t="s">
        <v>1490</v>
      </c>
      <c r="W273" s="104" t="s">
        <v>452</v>
      </c>
      <c r="X273" s="129"/>
      <c r="Y273" s="104"/>
      <c r="Z273" s="187"/>
      <c r="AA273" s="188"/>
      <c r="AB273" s="188"/>
      <c r="AC273" s="189"/>
      <c r="AD273" s="187"/>
      <c r="AE273" s="187"/>
      <c r="AF273" s="127"/>
      <c r="AG273" s="14"/>
      <c r="AH273" s="275" t="str">
        <f>IF(BS_CONTROLE[[#This Row],[Atividade]]=0, "-", BS_CONTROLE[[#This Row],[Atividade]])</f>
        <v>PDM - SOLDA</v>
      </c>
      <c r="AI273" s="8" t="str">
        <f>IF(BS_CONTROLE[[#This Row],[Atividade]]=0, "-", BS_CONTROLE[[#This Row],[Atividade]])</f>
        <v>PDM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ZOX</v>
      </c>
      <c r="AM273" s="105" t="str">
        <f>IF(BS_CONTROLE[[#This Row],[SB]]=0, "-", BS_CONTROLE[[#This Row],[SB]])</f>
        <v>ZOX1</v>
      </c>
      <c r="AN273" s="276">
        <f>IF(BS_CONTROLE[[#This Row],[SUB]]=0, "-", BS_CONTROLE[[#This Row],[SUB]])</f>
        <v>70</v>
      </c>
      <c r="AO273" s="105">
        <f>BS_CONTROLE[[#This Row],[KM - Inicio]]</f>
        <v>157.30000000000001</v>
      </c>
      <c r="AP273" s="276">
        <f>BS_CONTROLE[[#This Row],[KM - Inicio]]</f>
        <v>157.30000000000001</v>
      </c>
      <c r="AQ273" s="108"/>
      <c r="AR273" s="108"/>
      <c r="AS273" s="108"/>
      <c r="AT273" s="135"/>
      <c r="AU273" s="135"/>
      <c r="AV273" s="13"/>
      <c r="AW273" s="13"/>
      <c r="AX273" s="209">
        <f>IF(D273="","*",IFERROR(IF(ISODD(COUNT(AR273:AW273)),"ERRO",SUM((AS273-AR273),(AU273-AT273),(AW273-AV273))),"ERRO"))</f>
        <v>0</v>
      </c>
      <c r="AY273" s="153"/>
      <c r="AZ273" s="109"/>
      <c r="BA273" s="9" t="str">
        <f>IFERROR(_xlfn.XLOOKUP(AH273, BS_ATIVIDADE[ATIVIDADE],BS_ATIVIDADE[UNIDADE] ), "*")</f>
        <v>Nº DE SOLDA</v>
      </c>
      <c r="BB273" s="277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277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3" s="150" t="str">
        <f>BS_CONTROLE[[#This Row],[Responsavel pelo boletim]]</f>
        <v>Carlos</v>
      </c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90"/>
      <c r="BP273" s="11" t="str">
        <f>IF(AND(BQ273&lt;1,BR273&lt;1),"Produção e Intervalo",IF(BQ273&lt;1,"Intervalo",IF(BR273&lt;1,"Produção","Aderente")))</f>
        <v>Produção e Intervalo</v>
      </c>
      <c r="BQ273" s="18">
        <f>IF(OR(B273="",E273=""),"*",AX273/O273)</f>
        <v>0</v>
      </c>
      <c r="BR273" s="18">
        <f>IF(OR(B273="",E273=""),"*",AZ273/P273)</f>
        <v>0</v>
      </c>
      <c r="BS273" s="210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>V8346072</v>
      </c>
      <c r="B274" s="102">
        <v>46072</v>
      </c>
      <c r="C274" s="134">
        <f>IF(BS_CONTROLE[[#This Row],[DATA]]="","",WEEKNUM(BS_CONTROLE[[#This Row],[DATA]]))</f>
        <v>8</v>
      </c>
      <c r="D274" s="104" t="s">
        <v>822</v>
      </c>
      <c r="E274" s="126" t="s">
        <v>729</v>
      </c>
      <c r="F274" s="142" t="str">
        <f>IF(D274="","*",VLOOKUP(E274,BS_ATIVIDADE[],3,FALSE))</f>
        <v>MECANIZAÇÃO - SOCADORA</v>
      </c>
      <c r="G274" s="106" t="s">
        <v>61</v>
      </c>
      <c r="H274" s="106" t="s">
        <v>61</v>
      </c>
      <c r="I274" s="105">
        <v>70</v>
      </c>
      <c r="J274" s="105">
        <v>135</v>
      </c>
      <c r="K274" s="105">
        <v>136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4" s="127" t="s">
        <v>1467</v>
      </c>
      <c r="N274" s="106">
        <v>0.35416666666666669</v>
      </c>
      <c r="O274" s="106">
        <v>6.25E-2</v>
      </c>
      <c r="P274" s="105">
        <v>360</v>
      </c>
      <c r="Q274" s="9" t="str">
        <f>IF(E274=0, "*", IFERROR(_xlfn.XLOOKUP(E274, BS_ATIVIDADE[ATIVIDADE], BS_ATIVIDADE[UNIDADE]), "*"))</f>
        <v>M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4" s="105" t="s">
        <v>1063</v>
      </c>
      <c r="V274" s="151" t="s">
        <v>1282</v>
      </c>
      <c r="W274" s="104" t="s">
        <v>452</v>
      </c>
      <c r="X274" s="129"/>
      <c r="Y274" s="104"/>
      <c r="Z274" s="105">
        <v>1</v>
      </c>
      <c r="AA274" s="103" t="s">
        <v>443</v>
      </c>
      <c r="AB274" s="152"/>
      <c r="AC274" s="107">
        <v>0.29166666666666669</v>
      </c>
      <c r="AD274" s="105">
        <v>6233</v>
      </c>
      <c r="AE274" s="105" t="s">
        <v>624</v>
      </c>
      <c r="AF274" s="105" t="s">
        <v>624</v>
      </c>
      <c r="AG274" s="14"/>
      <c r="AH274" s="126" t="str">
        <f>IF(BS_CONTROLE[[#This Row],[Atividade]]=0, "-", BS_CONTROLE[[#This Row],[Atividade]])</f>
        <v>MECANIZAÇÃO - SOCADORA</v>
      </c>
      <c r="AI274" s="8" t="str">
        <f>IF(BS_CONTROLE[[#This Row],[Atividade]]=0, "-", BS_CONTROLE[[#This Row],[Atividade]])</f>
        <v>MECANIZAÇÃO - SOCADORA</v>
      </c>
      <c r="AJ274" s="30" t="str">
        <f>BS_CONTROLE[[#This Row],[Local - Partida]]</f>
        <v>ZIQ1752</v>
      </c>
      <c r="AK274" s="30" t="str">
        <f>BS_CONTROLE[[#This Row],[Local - Encerramento]]</f>
        <v>ZIQ1752</v>
      </c>
      <c r="AL274" s="105" t="str">
        <f>IF(BS_CONTROLE[[#This Row],[Entre - Estações]]=0, "-", BS_CONTROLE[[#This Row],[Entre - Estações]])</f>
        <v>ZRQ</v>
      </c>
      <c r="AM274" s="105" t="str">
        <f>IF(BS_CONTROLE[[#This Row],[SB]]=0, "-", BS_CONTROLE[[#This Row],[SB]])</f>
        <v>ZRQ1/ZRQ1381</v>
      </c>
      <c r="AN274" s="105">
        <f>IF(BS_CONTROLE[[#This Row],[SUB]]=0, "-", BS_CONTROLE[[#This Row],[SUB]])</f>
        <v>70</v>
      </c>
      <c r="AO274" s="105">
        <f>BS_CONTROLE[[#This Row],[KM - Inicio]]</f>
        <v>135</v>
      </c>
      <c r="AP274" s="105">
        <f>BS_CONTROLE[[#This Row],[KM - Inicio]]</f>
        <v>135</v>
      </c>
      <c r="AQ274" s="108"/>
      <c r="AR274" s="108"/>
      <c r="AS274" s="108"/>
      <c r="AT274" s="135"/>
      <c r="AU274" s="135"/>
      <c r="AV274" s="13"/>
      <c r="AW274" s="13"/>
      <c r="AX274" s="176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M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92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78" operator="equal">
      <formula>"NÃO"</formula>
    </cfRule>
    <cfRule type="cellIs" dxfId="187" priority="12079" operator="equal">
      <formula>"SIM"</formula>
    </cfRule>
  </conditionalFormatting>
  <conditionalFormatting sqref="AY6:AY1056">
    <cfRule type="expression" dxfId="186" priority="54534">
      <formula>#REF!=1</formula>
    </cfRule>
  </conditionalFormatting>
  <conditionalFormatting sqref="BD6:BD1056 AX6:AX1056 T6:T1056">
    <cfRule type="cellIs" dxfId="185" priority="54518" operator="equal">
      <formula>"ERRO"</formula>
    </cfRule>
  </conditionalFormatting>
  <conditionalFormatting sqref="BP6:BP1056">
    <cfRule type="cellIs" dxfId="184" priority="54513" operator="equal">
      <formula>"Produção e Intervalo"</formula>
    </cfRule>
    <cfRule type="cellIs" dxfId="183" priority="54514" operator="equal">
      <formula>"Aderente"</formula>
    </cfRule>
    <cfRule type="cellIs" dxfId="182" priority="54515" operator="equal">
      <formula>"Intervalo"</formula>
    </cfRule>
    <cfRule type="cellIs" dxfId="181" priority="54516" operator="equal">
      <formula>"Produção"</formula>
    </cfRule>
    <cfRule type="cellIs" dxfId="180" priority="54517" operator="equal">
      <formula>"ERRO"</formula>
    </cfRule>
  </conditionalFormatting>
  <conditionalFormatting sqref="BQ6:BR1056">
    <cfRule type="cellIs" dxfId="179" priority="54495" operator="equal">
      <formula>"*"</formula>
    </cfRule>
    <cfRule type="cellIs" dxfId="178" priority="54496" operator="greaterThanOrEqual">
      <formula>1</formula>
    </cfRule>
    <cfRule type="cellIs" dxfId="177" priority="54497" operator="lessThan">
      <formula>1</formula>
    </cfRule>
  </conditionalFormatting>
  <conditionalFormatting sqref="BJ2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95" operator="equal">
      <formula>"OPORTUNIDADE"</formula>
    </cfRule>
  </conditionalFormatting>
  <conditionalFormatting sqref="X28:Y29">
    <cfRule type="cellIs" dxfId="175" priority="393" operator="equal">
      <formula>"NÃO"</formula>
    </cfRule>
    <cfRule type="cellIs" dxfId="174" priority="394" operator="equal">
      <formula>"SIM"</formula>
    </cfRule>
  </conditionalFormatting>
  <conditionalFormatting sqref="BJ1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0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0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71" operator="equal">
      <formula>"OPORTUNIDADE"</formula>
    </cfRule>
  </conditionalFormatting>
  <conditionalFormatting sqref="Y39">
    <cfRule type="cellIs" dxfId="172" priority="369" operator="equal">
      <formula>"NÃO"</formula>
    </cfRule>
    <cfRule type="cellIs" dxfId="171" priority="370" operator="equal">
      <formula>"SIM"</formula>
    </cfRule>
  </conditionalFormatting>
  <conditionalFormatting sqref="X42:X43">
    <cfRule type="cellIs" dxfId="170" priority="368" operator="equal">
      <formula>"OPORTUNIDADE"</formula>
    </cfRule>
  </conditionalFormatting>
  <conditionalFormatting sqref="X42:X43">
    <cfRule type="cellIs" dxfId="169" priority="366" operator="equal">
      <formula>"NÃO"</formula>
    </cfRule>
    <cfRule type="cellIs" dxfId="168" priority="367" operator="equal">
      <formula>"SIM"</formula>
    </cfRule>
  </conditionalFormatting>
  <conditionalFormatting sqref="BJ42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39" operator="equal">
      <formula>"OPORTUNIDADE"</formula>
    </cfRule>
  </conditionalFormatting>
  <conditionalFormatting sqref="X46:Y46 Y47:Y48 X47:X50">
    <cfRule type="cellIs" dxfId="166" priority="337" operator="equal">
      <formula>"NÃO"</formula>
    </cfRule>
    <cfRule type="cellIs" dxfId="165" priority="338" operator="equal">
      <formula>"SIM"</formula>
    </cfRule>
  </conditionalFormatting>
  <conditionalFormatting sqref="BJ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311" operator="equal">
      <formula>"OPORTUNIDADE"</formula>
    </cfRule>
  </conditionalFormatting>
  <conditionalFormatting sqref="Y57">
    <cfRule type="cellIs" dxfId="163" priority="309" operator="equal">
      <formula>"NÃO"</formula>
    </cfRule>
    <cfRule type="cellIs" dxfId="162" priority="310" operator="equal">
      <formula>"SIM"</formula>
    </cfRule>
  </conditionalFormatting>
  <conditionalFormatting sqref="BJ3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3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3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98" operator="equal">
      <formula>"OPORTUNIDADE"</formula>
    </cfRule>
  </conditionalFormatting>
  <conditionalFormatting sqref="X52:X61">
    <cfRule type="cellIs" dxfId="160" priority="296" operator="equal">
      <formula>"NÃO"</formula>
    </cfRule>
    <cfRule type="cellIs" dxfId="159" priority="297" operator="equal">
      <formula>"SIM"</formula>
    </cfRule>
  </conditionalFormatting>
  <conditionalFormatting sqref="BJ5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62" operator="equal">
      <formula>"OPORTUNIDADE"</formula>
    </cfRule>
  </conditionalFormatting>
  <conditionalFormatting sqref="Y73">
    <cfRule type="cellIs" dxfId="157" priority="260" operator="equal">
      <formula>"NÃO"</formula>
    </cfRule>
    <cfRule type="cellIs" dxfId="156" priority="261" operator="equal">
      <formula>"SIM"</formula>
    </cfRule>
  </conditionalFormatting>
  <conditionalFormatting sqref="X75">
    <cfRule type="cellIs" dxfId="155" priority="256" operator="equal">
      <formula>"OPORTUNIDADE"</formula>
    </cfRule>
  </conditionalFormatting>
  <conditionalFormatting sqref="X75">
    <cfRule type="cellIs" dxfId="154" priority="254" operator="equal">
      <formula>"NÃO"</formula>
    </cfRule>
    <cfRule type="cellIs" dxfId="153" priority="255" operator="equal">
      <formula>"SIM"</formula>
    </cfRule>
  </conditionalFormatting>
  <conditionalFormatting sqref="BJ6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49" operator="equal">
      <formula>"OPORTUNIDADE"</formula>
    </cfRule>
  </conditionalFormatting>
  <conditionalFormatting sqref="X76:X77">
    <cfRule type="cellIs" dxfId="151" priority="247" operator="equal">
      <formula>"NÃO"</formula>
    </cfRule>
    <cfRule type="cellIs" dxfId="150" priority="248" operator="equal">
      <formula>"SIM"</formula>
    </cfRule>
  </conditionalFormatting>
  <conditionalFormatting sqref="BO7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5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89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90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3:BO1056 BO257 BO250 BO261 BO259">
    <cfRule type="iconSet" priority="63624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3:BJ1056">
    <cfRule type="iconSet" priority="63650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683">
      <iconSet showValue="0">
        <cfvo type="percent" val="0"/>
        <cfvo type="num" val="1"/>
        <cfvo type="num" val="1" gte="0"/>
      </iconSet>
    </cfRule>
    <cfRule type="iconSet" priority="63684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689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6">
    <cfRule type="iconSet" priority="63693">
      <iconSet showValue="0">
        <cfvo type="percent" val="0"/>
        <cfvo type="num" val="1"/>
        <cfvo type="num" val="1" gte="0"/>
      </iconSet>
    </cfRule>
  </conditionalFormatting>
  <conditionalFormatting sqref="BJ2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2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1514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1515</v>
      </c>
      <c r="C4" s="159" t="s">
        <v>1516</v>
      </c>
      <c r="D4" s="159" t="s">
        <v>1517</v>
      </c>
      <c r="E4" s="159" t="s">
        <v>1518</v>
      </c>
      <c r="F4" s="159" t="s">
        <v>4</v>
      </c>
      <c r="G4" s="159" t="s">
        <v>1519</v>
      </c>
    </row>
    <row r="5" spans="2:7">
      <c r="B5" s="160" t="s">
        <v>1520</v>
      </c>
      <c r="C5" s="160">
        <v>257068</v>
      </c>
      <c r="D5" s="160" t="s">
        <v>1521</v>
      </c>
      <c r="E5" s="160" t="s">
        <v>1522</v>
      </c>
      <c r="F5" s="160" t="s">
        <v>1522</v>
      </c>
      <c r="G5" s="161">
        <v>46296</v>
      </c>
    </row>
    <row r="6" spans="2:7">
      <c r="B6" s="160" t="s">
        <v>1523</v>
      </c>
      <c r="C6" s="160" t="s">
        <v>624</v>
      </c>
      <c r="D6" s="160" t="s">
        <v>624</v>
      </c>
      <c r="E6" s="160" t="s">
        <v>624</v>
      </c>
      <c r="F6" s="160" t="s">
        <v>1524</v>
      </c>
      <c r="G6" s="161" t="s">
        <v>624</v>
      </c>
    </row>
    <row r="7" spans="2:7">
      <c r="B7" s="160" t="s">
        <v>1525</v>
      </c>
      <c r="C7" s="160">
        <v>257472</v>
      </c>
      <c r="D7" s="160" t="s">
        <v>1526</v>
      </c>
      <c r="E7" s="160" t="s">
        <v>1527</v>
      </c>
      <c r="F7" s="160" t="s">
        <v>1527</v>
      </c>
      <c r="G7" s="161">
        <v>45992</v>
      </c>
    </row>
    <row r="8" spans="2:7">
      <c r="B8" s="160" t="s">
        <v>1528</v>
      </c>
      <c r="C8" s="160">
        <v>260307</v>
      </c>
      <c r="D8" s="160" t="s">
        <v>1529</v>
      </c>
      <c r="E8" s="160" t="s">
        <v>1530</v>
      </c>
      <c r="F8" s="160" t="s">
        <v>1527</v>
      </c>
      <c r="G8" s="161">
        <v>46082</v>
      </c>
    </row>
    <row r="9" spans="2:7">
      <c r="B9" s="160" t="s">
        <v>1531</v>
      </c>
      <c r="C9" s="160">
        <v>333033</v>
      </c>
      <c r="D9" s="160" t="s">
        <v>1532</v>
      </c>
      <c r="E9" s="160" t="s">
        <v>1524</v>
      </c>
      <c r="F9" s="160" t="s">
        <v>1533</v>
      </c>
      <c r="G9" s="160" t="s">
        <v>624</v>
      </c>
    </row>
    <row r="10" spans="2:7">
      <c r="B10" s="160" t="s">
        <v>1534</v>
      </c>
      <c r="C10" s="160">
        <v>263576</v>
      </c>
      <c r="D10" s="160" t="s">
        <v>1535</v>
      </c>
      <c r="E10" s="160" t="s">
        <v>1524</v>
      </c>
      <c r="F10" s="160" t="s">
        <v>1524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1536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1537</v>
      </c>
      <c r="E3" s="198" t="s">
        <v>1538</v>
      </c>
      <c r="F3" s="198" t="s">
        <v>1539</v>
      </c>
      <c r="G3" s="198" t="s">
        <v>1540</v>
      </c>
      <c r="H3" s="198" t="s">
        <v>1541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1542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1543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1544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1545</v>
      </c>
      <c r="V1" s="264"/>
      <c r="W1" s="264"/>
    </row>
    <row r="2" spans="1:23" ht="15" customHeight="1">
      <c r="A2" s="87" t="s">
        <v>1546</v>
      </c>
      <c r="B2" s="87" t="s">
        <v>1547</v>
      </c>
      <c r="C2" s="87" t="s">
        <v>442</v>
      </c>
      <c r="D2" s="88" t="s">
        <v>1012</v>
      </c>
      <c r="E2" s="88" t="s">
        <v>4</v>
      </c>
      <c r="F2" s="88" t="s">
        <v>1548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1549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ZMA-ZDG</v>
      </c>
      <c r="L256" s="138" t="str">
        <f>IF(SP_NORTE!M256="","*",SP_NORTE!M256)</f>
        <v>ZMAK47</v>
      </c>
      <c r="M256" s="139">
        <f>IF(SP_NORTE!I256="","*",SP_NORTE!I256)</f>
        <v>73</v>
      </c>
      <c r="N256" s="144">
        <f>IF(SP_NORTE!J256="","*",SP_NORTE!J256)</f>
        <v>46.7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IF(SP_NORTE!X260="","*",SP_NORTE!X260)</f>
        <v>SIM</v>
      </c>
      <c r="B260" s="146" t="str">
        <f>IF(SP_NORTE!W260="","*",SP_NORTE!W260)</f>
        <v>Contrato</v>
      </c>
      <c r="C260" s="146" t="str">
        <f>IF(SP_NORTE!Y260="","*",SP_NORTE!Y260)</f>
        <v>*</v>
      </c>
      <c r="D260" s="138" t="str">
        <f>IF(SP_NORTE!R260="","*",SP_NORTE!R260)</f>
        <v>SP NORTE</v>
      </c>
      <c r="E260" s="138" t="str">
        <f>IF(SP_NORTE!S260="","*",SP_NORTE!S260)</f>
        <v>ZCZ-ZTI</v>
      </c>
      <c r="F260" s="145">
        <f>IF(SP_NORTE!B260="","*",SP_NORTE!B260)</f>
        <v>46071</v>
      </c>
      <c r="G260" s="145" t="str">
        <f>IF(SP_NORTE!D260="","*",SP_NORTE!D260)</f>
        <v>A74</v>
      </c>
      <c r="H260" s="145" t="str">
        <f>IF(SP_NORTE!E260="","*",SP_NORTE!E260)</f>
        <v>DETECÇÃO - RONDA 7 DIAS</v>
      </c>
      <c r="I260" s="145" t="str">
        <f>IF(SP_NORTE!G260="","*",SP_NORTE!G260)</f>
        <v>253ZTO</v>
      </c>
      <c r="J260" s="145" t="str">
        <f>IF(SP_NORTE!H260="","*",SP_NORTE!H260)</f>
        <v xml:space="preserve">ZIQ </v>
      </c>
      <c r="K260" s="138" t="str">
        <f>IF(SP_NORTE!L260="","*",SP_NORTE!L260)</f>
        <v>244-ZTO</v>
      </c>
      <c r="L260" s="138" t="str">
        <f>IF(SP_NORTE!M260="","*",SP_NORTE!M260)</f>
        <v>250ZTO1</v>
      </c>
      <c r="M260" s="139">
        <f>IF(SP_NORTE!I260="","*",SP_NORTE!I260)</f>
        <v>42</v>
      </c>
      <c r="N260" s="144">
        <f>IF(SP_NORTE!J260="","*",SP_NORTE!J260)</f>
        <v>252</v>
      </c>
      <c r="O260" s="144" t="str">
        <f>IF(SP_NORTE!K260="","*",SP_NORTE!K260)</f>
        <v>-</v>
      </c>
      <c r="P260" s="143">
        <f>IF(SP_NORTE!N260="","*",SP_NORTE!N260)</f>
        <v>0.375</v>
      </c>
      <c r="Q260" s="143">
        <f>IF(SP_NORTE!O260="","*",SP_NORTE!O260)</f>
        <v>4.1666666666666664E-2</v>
      </c>
      <c r="R260" s="145" t="str">
        <f>IF(SP_NORTE!P260="","*",CONCATENATE(SP_NORTE!P260," ",SP_NORTE!Q260))</f>
        <v>70 KM</v>
      </c>
      <c r="S260" s="145" t="str">
        <f>IF(SP_NORTE!U260="","*",SP_NORTE!U260)</f>
        <v>Daniel</v>
      </c>
      <c r="T260" s="145" t="str">
        <f>IF(SP_NORTE!V260="","*",SP_NORTE!V260)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IF(SP_NORTE!X261="","*",SP_NORTE!X261)</f>
        <v>OPORTUNIDADE</v>
      </c>
      <c r="B261" s="146" t="str">
        <f>IF(SP_NORTE!W261="","*",SP_NORTE!W261)</f>
        <v>Oportunidade</v>
      </c>
      <c r="C261" s="146" t="str">
        <f>IF(SP_NORTE!Y261="","*",SP_NORTE!Y261)</f>
        <v>*</v>
      </c>
      <c r="D261" s="138" t="str">
        <f>IF(SP_NORTE!R261="","*",SP_NORTE!R261)</f>
        <v>SP NORTE</v>
      </c>
      <c r="E261" s="138" t="str">
        <f>IF(SP_NORTE!S261="","*",SP_NORTE!S261)</f>
        <v>ZRX-ZTI</v>
      </c>
      <c r="F261" s="145">
        <f>IF(SP_NORTE!B261="","*",SP_NORTE!B261)</f>
        <v>46071</v>
      </c>
      <c r="G261" s="145" t="str">
        <f>IF(SP_NORTE!D261="","*",SP_NORTE!D261)</f>
        <v>CARLOS (TP-722)</v>
      </c>
      <c r="H261" s="145" t="str">
        <f>IF(SP_NORTE!E261="","*",SP_NORTE!E261)</f>
        <v>PDM - SOLDA</v>
      </c>
      <c r="I261" s="145" t="str">
        <f>IF(SP_NORTE!G261="","*",SP_NORTE!G261)</f>
        <v>-</v>
      </c>
      <c r="J261" s="145" t="str">
        <f>IF(SP_NORTE!H261="","*",SP_NORTE!H261)</f>
        <v>-</v>
      </c>
      <c r="K261" s="138" t="str">
        <f>IF(SP_NORTE!L261="","*",SP_NORTE!L261)</f>
        <v>ZOX</v>
      </c>
      <c r="L261" s="138" t="str">
        <f>IF(SP_NORTE!M261="","*",SP_NORTE!M261)</f>
        <v>ZOX1</v>
      </c>
      <c r="M261" s="139">
        <f>IF(SP_NORTE!I261="","*",SP_NORTE!I261)</f>
        <v>70</v>
      </c>
      <c r="N261" s="144">
        <f>IF(SP_NORTE!J261="","*",SP_NORTE!J261)</f>
        <v>157.30000000000001</v>
      </c>
      <c r="O261" s="144" t="str">
        <f>IF(SP_NORTE!K261="","*",SP_NORTE!K261)</f>
        <v>-</v>
      </c>
      <c r="P261" s="143">
        <f>IF(SP_NORTE!N261="","*",SP_NORTE!N261)</f>
        <v>0.375</v>
      </c>
      <c r="Q261" s="143">
        <f>IF(SP_NORTE!O261="","*",SP_NORTE!O261)</f>
        <v>6.25E-2</v>
      </c>
      <c r="R261" s="145" t="str">
        <f>IF(SP_NORTE!P261="","*",CONCATENATE(SP_NORTE!P261," ",SP_NORTE!Q261))</f>
        <v>1 Nº DE SOLDA</v>
      </c>
      <c r="S261" s="145" t="str">
        <f>IF(SP_NORTE!U261="","*",SP_NORTE!U261)</f>
        <v>Carlos</v>
      </c>
      <c r="T261" s="145" t="str">
        <f>IF(SP_NORTE!V261="","*",SP_NORTE!V261)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IF(SP_NORTE!X262="","*",SP_NORTE!X262)</f>
        <v>OPORTUNIDADE</v>
      </c>
      <c r="B262" s="146" t="str">
        <f>IF(SP_NORTE!W262="","*",SP_NORTE!W262)</f>
        <v>Oportunidade</v>
      </c>
      <c r="C262" s="146" t="str">
        <f>IF(SP_NORTE!Y262="","*",SP_NORTE!Y262)</f>
        <v>*</v>
      </c>
      <c r="D262" s="138" t="str">
        <f>IF(SP_NORTE!R262="","*",SP_NORTE!R262)</f>
        <v>SP NORTE</v>
      </c>
      <c r="E262" s="138" t="str">
        <f>IF(SP_NORTE!S262="","*",SP_NORTE!S262)</f>
        <v>ZRX-ZTI</v>
      </c>
      <c r="F262" s="145">
        <f>IF(SP_NORTE!B262="","*",SP_NORTE!B262)</f>
        <v>46071</v>
      </c>
      <c r="G262" s="145" t="str">
        <f>IF(SP_NORTE!D262="","*",SP_NORTE!D262)</f>
        <v>V83</v>
      </c>
      <c r="H262" s="145" t="str">
        <f>IF(SP_NORTE!E262="","*",SP_NORTE!E262)</f>
        <v>MECANIZAÇÃO - SOCADORA</v>
      </c>
      <c r="I262" s="145" t="str">
        <f>IF(SP_NORTE!G262="","*",SP_NORTE!G262)</f>
        <v>ZIQ1752</v>
      </c>
      <c r="J262" s="145" t="str">
        <f>IF(SP_NORTE!H262="","*",SP_NORTE!H262)</f>
        <v>ZIQ1752</v>
      </c>
      <c r="K262" s="138" t="str">
        <f>IF(SP_NORTE!L262="","*",SP_NORTE!L262)</f>
        <v>ZRQ</v>
      </c>
      <c r="L262" s="138" t="str">
        <f>IF(SP_NORTE!M262="","*",SP_NORTE!M262)</f>
        <v>ZRQ1/ZRQ1381</v>
      </c>
      <c r="M262" s="139">
        <f>IF(SP_NORTE!I262="","*",SP_NORTE!I262)</f>
        <v>70</v>
      </c>
      <c r="N262" s="144">
        <f>IF(SP_NORTE!J262="","*",SP_NORTE!J262)</f>
        <v>135</v>
      </c>
      <c r="O262" s="144">
        <f>IF(SP_NORTE!K262="","*",SP_NORTE!K262)</f>
        <v>136</v>
      </c>
      <c r="P262" s="143">
        <f>IF(SP_NORTE!N262="","*",SP_NORTE!N262)</f>
        <v>0.35416666666666669</v>
      </c>
      <c r="Q262" s="143">
        <f>IF(SP_NORTE!O262="","*",SP_NORTE!O262)</f>
        <v>6.25E-2</v>
      </c>
      <c r="R262" s="145" t="str">
        <f>IF(SP_NORTE!P262="","*",CONCATENATE(SP_NORTE!P262," ",SP_NORTE!Q262))</f>
        <v>360 M</v>
      </c>
      <c r="S262" s="145" t="str">
        <f>IF(SP_NORTE!U262="","*",SP_NORTE!U262)</f>
        <v>Antonioni</v>
      </c>
      <c r="T262" s="145" t="str">
        <f>IF(SP_NORTE!V262="","*",SP_NORTE!V262)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IF(SP_NORTE!X263="","*",SP_NORTE!X263)</f>
        <v>*</v>
      </c>
      <c r="B263" s="146" t="str">
        <f>IF(SP_NORTE!W263="","*",SP_NORTE!W263)</f>
        <v>*</v>
      </c>
      <c r="C263" s="146" t="str">
        <f>IF(SP_NORTE!Y263="","*",SP_NORTE!Y263)</f>
        <v>*</v>
      </c>
      <c r="D263" s="138" t="str">
        <f>IF(SP_NORTE!R263="","*",SP_NORTE!R263)</f>
        <v>-</v>
      </c>
      <c r="E263" s="138" t="str">
        <f>IF(SP_NORTE!S263="","*",SP_NORTE!S263)</f>
        <v>-</v>
      </c>
      <c r="F263" s="145" t="str">
        <f>IF(SP_NORTE!B263="","*",SP_NORTE!B263)</f>
        <v>*</v>
      </c>
      <c r="G263" s="145" t="str">
        <f>IF(SP_NORTE!D263="","*",SP_NORTE!D263)</f>
        <v>*</v>
      </c>
      <c r="H263" s="145" t="str">
        <f>IF(SP_NORTE!E263="","*",SP_NORTE!E263)</f>
        <v>*</v>
      </c>
      <c r="I263" s="145" t="str">
        <f>IF(SP_NORTE!G263="","*",SP_NORTE!G263)</f>
        <v>*</v>
      </c>
      <c r="J263" s="145" t="str">
        <f>IF(SP_NORTE!H263="","*",SP_NORTE!H263)</f>
        <v>*</v>
      </c>
      <c r="K263" s="138" t="str">
        <f>IF(SP_NORTE!L263="","*",SP_NORTE!L263)</f>
        <v>-</v>
      </c>
      <c r="L263" s="138" t="str">
        <f>IF(SP_NORTE!M263="","*",SP_NORTE!M263)</f>
        <v>-</v>
      </c>
      <c r="M263" s="139" t="str">
        <f>IF(SP_NORTE!I263="","*",SP_NORTE!I263)</f>
        <v>*</v>
      </c>
      <c r="N263" s="144" t="str">
        <f>IF(SP_NORTE!J263="","*",SP_NORTE!J263)</f>
        <v>*</v>
      </c>
      <c r="O263" s="144" t="str">
        <f>IF(SP_NORTE!K263="","*",SP_NORTE!K263)</f>
        <v>*</v>
      </c>
      <c r="P263" s="143" t="str">
        <f>IF(SP_NORTE!N263="","*",SP_NORTE!N263)</f>
        <v>*</v>
      </c>
      <c r="Q263" s="143" t="str">
        <f>IF(SP_NORTE!O263="","*",SP_NORTE!O263)</f>
        <v>*</v>
      </c>
      <c r="R263" s="145" t="str">
        <f>IF(SP_NORTE!P263="","*",CONCATENATE(SP_NORTE!P263," ",SP_NORTE!Q263))</f>
        <v>*</v>
      </c>
      <c r="S263" s="145" t="str">
        <f>IF(SP_NORTE!U263="","*",SP_NORTE!U263)</f>
        <v>*</v>
      </c>
      <c r="T263" s="145" t="str">
        <f>IF(SP_NORTE!V263="","*",SP_NORTE!V263)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IF(SP_NORTE!X264="","*",SP_NORTE!X264)</f>
        <v>*</v>
      </c>
      <c r="B264" s="146" t="str">
        <f>IF(SP_NORTE!W264="","*",SP_NORTE!W264)</f>
        <v>*</v>
      </c>
      <c r="C264" s="146" t="str">
        <f>IF(SP_NORTE!Y264="","*",SP_NORTE!Y264)</f>
        <v>*</v>
      </c>
      <c r="D264" s="138" t="str">
        <f>IF(SP_NORTE!R264="","*",SP_NORTE!R264)</f>
        <v>-</v>
      </c>
      <c r="E264" s="138" t="str">
        <f>IF(SP_NORTE!S264="","*",SP_NORTE!S264)</f>
        <v>-</v>
      </c>
      <c r="F264" s="145" t="str">
        <f>IF(SP_NORTE!B264="","*",SP_NORTE!B264)</f>
        <v>*</v>
      </c>
      <c r="G264" s="145" t="str">
        <f>IF(SP_NORTE!D264="","*",SP_NORTE!D264)</f>
        <v>*</v>
      </c>
      <c r="H264" s="145" t="str">
        <f>IF(SP_NORTE!E264="","*",SP_NORTE!E264)</f>
        <v>*</v>
      </c>
      <c r="I264" s="145" t="str">
        <f>IF(SP_NORTE!G264="","*",SP_NORTE!G264)</f>
        <v>*</v>
      </c>
      <c r="J264" s="145" t="str">
        <f>IF(SP_NORTE!H264="","*",SP_NORTE!H264)</f>
        <v>*</v>
      </c>
      <c r="K264" s="138" t="str">
        <f>IF(SP_NORTE!L264="","*",SP_NORTE!L264)</f>
        <v>-</v>
      </c>
      <c r="L264" s="138" t="str">
        <f>IF(SP_NORTE!M264="","*",SP_NORTE!M264)</f>
        <v>-</v>
      </c>
      <c r="M264" s="139" t="str">
        <f>IF(SP_NORTE!I264="","*",SP_NORTE!I264)</f>
        <v>*</v>
      </c>
      <c r="N264" s="144" t="str">
        <f>IF(SP_NORTE!J264="","*",SP_NORTE!J264)</f>
        <v>*</v>
      </c>
      <c r="O264" s="144" t="str">
        <f>IF(SP_NORTE!K264="","*",SP_NORTE!K264)</f>
        <v>*</v>
      </c>
      <c r="P264" s="143" t="str">
        <f>IF(SP_NORTE!N264="","*",SP_NORTE!N264)</f>
        <v>*</v>
      </c>
      <c r="Q264" s="143" t="str">
        <f>IF(SP_NORTE!O264="","*",SP_NORTE!O264)</f>
        <v>*</v>
      </c>
      <c r="R264" s="145" t="str">
        <f>IF(SP_NORTE!P264="","*",CONCATENATE(SP_NORTE!P264," ",SP_NORTE!Q264))</f>
        <v>*</v>
      </c>
      <c r="S264" s="145" t="str">
        <f>IF(SP_NORTE!U264="","*",SP_NORTE!U264)</f>
        <v>*</v>
      </c>
      <c r="T264" s="145" t="str">
        <f>IF(SP_NORTE!V264="","*",SP_NORTE!V264)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IF(SP_NORTE!X265="","*",SP_NORTE!X265)</f>
        <v>*</v>
      </c>
      <c r="B265" s="146" t="str">
        <f>IF(SP_NORTE!W265="","*",SP_NORTE!W265)</f>
        <v>Oportunidade</v>
      </c>
      <c r="C265" s="146" t="str">
        <f>IF(SP_NORTE!Y265="","*",SP_NORTE!Y265)</f>
        <v>*</v>
      </c>
      <c r="D265" s="138" t="str">
        <f>IF(SP_NORTE!R265="","*",SP_NORTE!R265)</f>
        <v>SP NORTE</v>
      </c>
      <c r="E265" s="138" t="str">
        <f>IF(SP_NORTE!S265="","*",SP_NORTE!S265)</f>
        <v>TMI-ZEB</v>
      </c>
      <c r="F265" s="145">
        <f>IF(SP_NORTE!B265="","*",SP_NORTE!B265)</f>
        <v>46072</v>
      </c>
      <c r="G265" s="145" t="str">
        <f>IF(SP_NORTE!D265="","*",SP_NORTE!D265)</f>
        <v>V87</v>
      </c>
      <c r="H265" s="145" t="str">
        <f>IF(SP_NORTE!E265="","*",SP_NORTE!E265)</f>
        <v>MECANIZAÇÃO - SOCADORA</v>
      </c>
      <c r="I265" s="145" t="str">
        <f>IF(SP_NORTE!G265="","*",SP_NORTE!G265)</f>
        <v>ZPD2</v>
      </c>
      <c r="J265" s="145" t="str">
        <f>IF(SP_NORTE!H265="","*",SP_NORTE!H265)</f>
        <v>ZDP2</v>
      </c>
      <c r="K265" s="138" t="str">
        <f>IF(SP_NORTE!L265="","*",SP_NORTE!L265)</f>
        <v>ZGI-ZFN</v>
      </c>
      <c r="L265" s="138" t="str">
        <f>IF(SP_NORTE!M265="","*",SP_NORTE!M265)</f>
        <v>ZGI326</v>
      </c>
      <c r="M265" s="139">
        <f>IF(SP_NORTE!I265="","*",SP_NORTE!I265)</f>
        <v>73</v>
      </c>
      <c r="N265" s="144">
        <f>IF(SP_NORTE!J265="","*",SP_NORTE!J265)</f>
        <v>325.2</v>
      </c>
      <c r="O265" s="144">
        <f>IF(SP_NORTE!K265="","*",SP_NORTE!K265)</f>
        <v>325.60000000000002</v>
      </c>
      <c r="P265" s="143">
        <f>IF(SP_NORTE!N265="","*",SP_NORTE!N265)</f>
        <v>0.35416666666666669</v>
      </c>
      <c r="Q265" s="143">
        <f>IF(SP_NORTE!O265="","*",SP_NORTE!O265)</f>
        <v>6.25E-2</v>
      </c>
      <c r="R265" s="145" t="str">
        <f>IF(SP_NORTE!P265="","*",CONCATENATE(SP_NORTE!P265," ",SP_NORTE!Q265))</f>
        <v>765 M</v>
      </c>
      <c r="S265" s="145" t="str">
        <f>IF(SP_NORTE!U265="","*",SP_NORTE!U265)</f>
        <v>Antonioni</v>
      </c>
      <c r="T265" s="145" t="str">
        <f>IF(SP_NORTE!V265="","*",SP_NORTE!V265)</f>
        <v>Socaria mecanizada</v>
      </c>
      <c r="U265" s="136">
        <f ca="1">_xlfn.XLOOKUP(G265&amp;$U$2,BS_CONTROLE[CHAVE],BS_CONTROLE[Quantidade_11],"-")</f>
        <v>128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680</v>
      </c>
    </row>
    <row r="266" spans="1:23" hidden="1">
      <c r="A266" s="146" t="str">
        <f>IF(SP_NORTE!X267="","*",SP_NORTE!X267)</f>
        <v>*</v>
      </c>
      <c r="B266" s="146" t="str">
        <f>IF(SP_NORTE!W267="","*",SP_NORTE!W267)</f>
        <v>Oportunidade</v>
      </c>
      <c r="C266" s="146" t="str">
        <f>IF(SP_NORTE!Y267="","*",SP_NORTE!Y267)</f>
        <v>*</v>
      </c>
      <c r="D266" s="138" t="str">
        <f>IF(SP_NORTE!R267="","*",SP_NORTE!R267)</f>
        <v>SP NORTE</v>
      </c>
      <c r="E266" s="138" t="str">
        <f>IF(SP_NORTE!S267="","*",SP_NORTE!S267)</f>
        <v>ZEB-ZCZ</v>
      </c>
      <c r="F266" s="145">
        <f>IF(SP_NORTE!B267="","*",SP_NORTE!B267)</f>
        <v>46072</v>
      </c>
      <c r="G266" s="145" t="str">
        <f>IF(SP_NORTE!D267="","*",SP_NORTE!D267)</f>
        <v>V19</v>
      </c>
      <c r="H266" s="145" t="str">
        <f>IF(SP_NORTE!E267="","*",SP_NORTE!E267)</f>
        <v>VARRIÇÃO</v>
      </c>
      <c r="I266" s="145" t="str">
        <f>IF(SP_NORTE!G267="","*",SP_NORTE!G267)</f>
        <v>ZPNZXB</v>
      </c>
      <c r="J266" s="145" t="str">
        <f>IF(SP_NORTE!H267="","*",SP_NORTE!H267)</f>
        <v>ZEH2</v>
      </c>
      <c r="K266" s="138" t="str">
        <f>IF(SP_NORTE!L267="","*",SP_NORTE!L267)</f>
        <v>ZXB-ZCV</v>
      </c>
      <c r="L266" s="138" t="str">
        <f>IF(SP_NORTE!M267="","*",SP_NORTE!M267)</f>
        <v>ZXB136</v>
      </c>
      <c r="M266" s="139">
        <f>IF(SP_NORTE!I267="","*",SP_NORTE!I267)</f>
        <v>73</v>
      </c>
      <c r="N266" s="144">
        <f>IF(SP_NORTE!J267="","*",SP_NORTE!J267)</f>
        <v>134</v>
      </c>
      <c r="O266" s="144">
        <f>IF(SP_NORTE!K267="","*",SP_NORTE!K267)</f>
        <v>135</v>
      </c>
      <c r="P266" s="143">
        <f>IF(SP_NORTE!N267="","*",SP_NORTE!N267)</f>
        <v>0.41666666666666669</v>
      </c>
      <c r="Q266" s="143">
        <f>IF(SP_NORTE!O267="","*",SP_NORTE!O267)</f>
        <v>4.1666666666666664E-2</v>
      </c>
      <c r="R266" s="145" t="str">
        <f>IF(SP_NORTE!P267="","*",CONCATENATE(SP_NORTE!P267," ",SP_NORTE!Q267))</f>
        <v>200 M</v>
      </c>
      <c r="S266" s="145" t="str">
        <f>IF(SP_NORTE!U267="","*",SP_NORTE!U267)</f>
        <v>Antonioni</v>
      </c>
      <c r="T266" s="145" t="str">
        <f>IF(SP_NORTE!V267="","*",SP_NORTE!V267)</f>
        <v>Varrição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1</v>
      </c>
    </row>
    <row r="267" spans="1:23" hidden="1">
      <c r="A267" s="146" t="str">
        <f>IF(SP_NORTE!X268="","*",SP_NORTE!X268)</f>
        <v>*</v>
      </c>
      <c r="B267" s="146" t="str">
        <f>IF(SP_NORTE!W268="","*",SP_NORTE!W268)</f>
        <v>Oportunidade</v>
      </c>
      <c r="C267" s="146" t="str">
        <f>IF(SP_NORTE!Y268="","*",SP_NORTE!Y268)</f>
        <v>*</v>
      </c>
      <c r="D267" s="138" t="str">
        <f>IF(SP_NORTE!R268="","*",SP_NORTE!R268)</f>
        <v>SP NORTE</v>
      </c>
      <c r="E267" s="138" t="str">
        <f>IF(SP_NORTE!S268="","*",SP_NORTE!S268)</f>
        <v>ZEB-ZCZ</v>
      </c>
      <c r="F267" s="145">
        <f>IF(SP_NORTE!B268="","*",SP_NORTE!B268)</f>
        <v>46072</v>
      </c>
      <c r="G267" s="145" t="str">
        <f>IF(SP_NORTE!D268="","*",SP_NORTE!D268)</f>
        <v>V88</v>
      </c>
      <c r="H267" s="145" t="str">
        <f>IF(SP_NORTE!E268="","*",SP_NORTE!E268)</f>
        <v>MECANIZAÇÃO - SOCADORA</v>
      </c>
      <c r="I267" s="145" t="str">
        <f>IF(SP_NORTE!G268="","*",SP_NORTE!G268)</f>
        <v>ZPNZXB</v>
      </c>
      <c r="J267" s="145" t="str">
        <f>IF(SP_NORTE!H268="","*",SP_NORTE!H268)</f>
        <v>ZPNZXB</v>
      </c>
      <c r="K267" s="138" t="str">
        <f>IF(SP_NORTE!L268="","*",SP_NORTE!L268)</f>
        <v>ZCV-ZCT</v>
      </c>
      <c r="L267" s="138" t="str">
        <f>IF(SP_NORTE!M268="","*",SP_NORTE!M268)</f>
        <v>152ZCT</v>
      </c>
      <c r="M267" s="139">
        <f>IF(SP_NORTE!I268="","*",SP_NORTE!I268)</f>
        <v>73</v>
      </c>
      <c r="N267" s="144">
        <f>IF(SP_NORTE!J268="","*",SP_NORTE!J268)</f>
        <v>153.80000000000001</v>
      </c>
      <c r="O267" s="144">
        <f>IF(SP_NORTE!K268="","*",SP_NORTE!K268)</f>
        <v>151</v>
      </c>
      <c r="P267" s="143">
        <f>IF(SP_NORTE!N268="","*",SP_NORTE!N268)</f>
        <v>0.35416666666666669</v>
      </c>
      <c r="Q267" s="143">
        <f>IF(SP_NORTE!O268="","*",SP_NORTE!O268)</f>
        <v>6.25E-2</v>
      </c>
      <c r="R267" s="145" t="str">
        <f>IF(SP_NORTE!P268="","*",CONCATENATE(SP_NORTE!P268," ",SP_NORTE!Q268))</f>
        <v>382 M</v>
      </c>
      <c r="S267" s="145" t="str">
        <f>IF(SP_NORTE!U268="","*",SP_NORTE!U268)</f>
        <v>Antonioni</v>
      </c>
      <c r="T267" s="145" t="str">
        <f>IF(SP_NORTE!V268="","*",SP_NORTE!V268)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1400</v>
      </c>
    </row>
    <row r="268" spans="1:23" hidden="1">
      <c r="A268" s="146" t="str">
        <f>IF(SP_NORTE!X269="","*",SP_NORTE!X269)</f>
        <v>*</v>
      </c>
      <c r="B268" s="146" t="str">
        <f>IF(SP_NORTE!W269="","*",SP_NORTE!W269)</f>
        <v>Oportunidade</v>
      </c>
      <c r="C268" s="146" t="str">
        <f>IF(SP_NORTE!Y269="","*",SP_NORTE!Y269)</f>
        <v>*</v>
      </c>
      <c r="D268" s="138" t="str">
        <f>IF(SP_NORTE!R269="","*",SP_NORTE!R269)</f>
        <v>SP NORTE</v>
      </c>
      <c r="E268" s="138" t="str">
        <f>IF(SP_NORTE!S269="","*",SP_NORTE!S269)</f>
        <v>ZCZ-ZTI</v>
      </c>
      <c r="F268" s="145">
        <f>IF(SP_NORTE!B269="","*",SP_NORTE!B269)</f>
        <v>46072</v>
      </c>
      <c r="G268" s="145" t="str">
        <f>IF(SP_NORTE!D269="","*",SP_NORTE!D269)</f>
        <v>MAURO TP-868)</v>
      </c>
      <c r="H268" s="145" t="str">
        <f>IF(SP_NORTE!E269="","*",SP_NORTE!E269)</f>
        <v>MODERNIZAÇÃO - SOLDA</v>
      </c>
      <c r="I268" s="145" t="str">
        <f>IF(SP_NORTE!G269="","*",SP_NORTE!G269)</f>
        <v>-</v>
      </c>
      <c r="J268" s="145" t="str">
        <f>IF(SP_NORTE!H269="","*",SP_NORTE!H269)</f>
        <v>-</v>
      </c>
      <c r="K268" s="138" t="str">
        <f>IF(SP_NORTE!L269="","*",SP_NORTE!L269)</f>
        <v>ZDG-ZTN</v>
      </c>
      <c r="L268" s="138" t="str">
        <f>IF(SP_NORTE!M269="","*",SP_NORTE!M269)</f>
        <v>K62ZTN</v>
      </c>
      <c r="M268" s="139">
        <f>IF(SP_NORTE!I269="","*",SP_NORTE!I269)</f>
        <v>73</v>
      </c>
      <c r="N268" s="144">
        <f>IF(SP_NORTE!J269="","*",SP_NORTE!J269)</f>
        <v>65.2</v>
      </c>
      <c r="O268" s="144" t="str">
        <f>IF(SP_NORTE!K269="","*",SP_NORTE!K269)</f>
        <v>-</v>
      </c>
      <c r="P268" s="143">
        <f>IF(SP_NORTE!N269="","*",SP_NORTE!N269)</f>
        <v>0.33333333333333331</v>
      </c>
      <c r="Q268" s="143">
        <f>IF(SP_NORTE!O269="","*",SP_NORTE!O269)</f>
        <v>8.3333333333333329E-2</v>
      </c>
      <c r="R268" s="145" t="str">
        <f>IF(SP_NORTE!P269="","*",CONCATENATE(SP_NORTE!P269," ",SP_NORTE!Q269))</f>
        <v>1 Nº DE SOLDA</v>
      </c>
      <c r="S268" s="145" t="str">
        <f>IF(SP_NORTE!U269="","*",SP_NORTE!U269)</f>
        <v>Mauro</v>
      </c>
      <c r="T268" s="145" t="str">
        <f>IF(SP_NORTE!V269="","*",SP_NORTE!V269)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IF(SP_NORTE!X270="","*",SP_NORTE!X270)</f>
        <v>*</v>
      </c>
      <c r="B269" s="146" t="str">
        <f>IF(SP_NORTE!W270="","*",SP_NORTE!W270)</f>
        <v>Oportunidade</v>
      </c>
      <c r="C269" s="146" t="str">
        <f>IF(SP_NORTE!Y270="","*",SP_NORTE!Y270)</f>
        <v>*</v>
      </c>
      <c r="D269" s="138" t="str">
        <f>IF(SP_NORTE!R270="","*",SP_NORTE!R270)</f>
        <v>SP NORTE</v>
      </c>
      <c r="E269" s="138" t="str">
        <f>IF(SP_NORTE!S270="","*",SP_NORTE!S270)</f>
        <v>ZCZ-ZTI</v>
      </c>
      <c r="F269" s="145">
        <f>IF(SP_NORTE!B270="","*",SP_NORTE!B270)</f>
        <v>46072</v>
      </c>
      <c r="G269" s="145" t="str">
        <f>IF(SP_NORTE!D270="","*",SP_NORTE!D270)</f>
        <v>V40</v>
      </c>
      <c r="H269" s="145" t="str">
        <f>IF(SP_NORTE!E270="","*",SP_NORTE!E270)</f>
        <v>MODERNIZAÇÃO - SOCADORA</v>
      </c>
      <c r="I269" s="145" t="str">
        <f>IF(SP_NORTE!G270="","*",SP_NORTE!G270)</f>
        <v>K58K592</v>
      </c>
      <c r="J269" s="145" t="str">
        <f>IF(SP_NORTE!H270="","*",SP_NORTE!H270)</f>
        <v>ZMAPAT2</v>
      </c>
      <c r="K269" s="138" t="str">
        <f>IF(SP_NORTE!L270="","*",SP_NORTE!L270)</f>
        <v>ZMA-ZDG</v>
      </c>
      <c r="L269" s="138" t="str">
        <f>IF(SP_NORTE!M270="","*",SP_NORTE!M270)</f>
        <v>K47ZDG</v>
      </c>
      <c r="M269" s="139">
        <f>IF(SP_NORTE!I270="","*",SP_NORTE!I270)</f>
        <v>73</v>
      </c>
      <c r="N269" s="144">
        <f>IF(SP_NORTE!J270="","*",SP_NORTE!J270)</f>
        <v>52</v>
      </c>
      <c r="O269" s="144">
        <f>IF(SP_NORTE!K270="","*",SP_NORTE!K270)</f>
        <v>50.3</v>
      </c>
      <c r="P269" s="143">
        <f>IF(SP_NORTE!N270="","*",SP_NORTE!N270)</f>
        <v>0.33333333333333331</v>
      </c>
      <c r="Q269" s="143">
        <f>IF(SP_NORTE!O270="","*",SP_NORTE!O270)</f>
        <v>8.3333333333333329E-2</v>
      </c>
      <c r="R269" s="145" t="str">
        <f>IF(SP_NORTE!P270="","*",CONCATENATE(SP_NORTE!P270," ",SP_NORTE!Q270))</f>
        <v>896 M</v>
      </c>
      <c r="S269" s="145" t="str">
        <f>IF(SP_NORTE!U270="","*",SP_NORTE!U270)</f>
        <v>luiz Granado</v>
      </c>
      <c r="T269" s="145" t="str">
        <f>IF(SP_NORTE!V270="","*",SP_NORTE!V270)</f>
        <v>Socaria mecanizada</v>
      </c>
      <c r="U269" s="136">
        <f ca="1">_xlfn.XLOOKUP(G269&amp;$U$2,BS_CONTROLE[CHAVE],BS_CONTROLE[Quantidade_11],"-")</f>
        <v>629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1070</v>
      </c>
    </row>
    <row r="270" spans="1:23" hidden="1">
      <c r="A270" s="146" t="str">
        <f>IF(SP_NORTE!X271="","*",SP_NORTE!X271)</f>
        <v>*</v>
      </c>
      <c r="B270" s="146" t="str">
        <f>IF(SP_NORTE!W271="","*",SP_NORTE!W271)</f>
        <v>Oportunidade</v>
      </c>
      <c r="C270" s="146" t="str">
        <f>IF(SP_NORTE!Y271="","*",SP_NORTE!Y271)</f>
        <v>*</v>
      </c>
      <c r="D270" s="138" t="str">
        <f>IF(SP_NORTE!R271="","*",SP_NORTE!R271)</f>
        <v>SP NORTE</v>
      </c>
      <c r="E270" s="138" t="str">
        <f>IF(SP_NORTE!S271="","*",SP_NORTE!S271)</f>
        <v>ZCZ-ZTI</v>
      </c>
      <c r="F270" s="145">
        <f>IF(SP_NORTE!B271="","*",SP_NORTE!B271)</f>
        <v>46072</v>
      </c>
      <c r="G270" s="145" t="str">
        <f>IF(SP_NORTE!D271="","*",SP_NORTE!D271)</f>
        <v>IGOR (TF-660)</v>
      </c>
      <c r="H270" s="145" t="str">
        <f>IF(SP_NORTE!E271="","*",SP_NORTE!E271)</f>
        <v>MODERNIZAÇÃO - SOLDA</v>
      </c>
      <c r="I270" s="145" t="str">
        <f>IF(SP_NORTE!G271="","*",SP_NORTE!G271)</f>
        <v>-</v>
      </c>
      <c r="J270" s="145" t="str">
        <f>IF(SP_NORTE!H271="","*",SP_NORTE!H271)</f>
        <v>-</v>
      </c>
      <c r="K270" s="138" t="str">
        <f>IF(SP_NORTE!L271="","*",SP_NORTE!L271)</f>
        <v>ZMA-ZDG</v>
      </c>
      <c r="L270" s="138" t="str">
        <f>IF(SP_NORTE!M271="","*",SP_NORTE!M271)</f>
        <v>ZMAK47</v>
      </c>
      <c r="M270" s="139">
        <f>IF(SP_NORTE!I271="","*",SP_NORTE!I271)</f>
        <v>73</v>
      </c>
      <c r="N270" s="144">
        <f>IF(SP_NORTE!J271="","*",SP_NORTE!J271)</f>
        <v>46.7</v>
      </c>
      <c r="O270" s="144" t="str">
        <f>IF(SP_NORTE!K271="","*",SP_NORTE!K271)</f>
        <v>-</v>
      </c>
      <c r="P270" s="143">
        <f>IF(SP_NORTE!N271="","*",SP_NORTE!N271)</f>
        <v>0.33333333333333331</v>
      </c>
      <c r="Q270" s="143">
        <f>IF(SP_NORTE!O271="","*",SP_NORTE!O271)</f>
        <v>6.25E-2</v>
      </c>
      <c r="R270" s="145" t="str">
        <f>IF(SP_NORTE!P271="","*",CONCATENATE(SP_NORTE!P271," ",SP_NORTE!Q271))</f>
        <v>1 Nº DE SOLDA</v>
      </c>
      <c r="S270" s="145" t="str">
        <f>IF(SP_NORTE!U271="","*",SP_NORTE!U271)</f>
        <v>Igor</v>
      </c>
      <c r="T270" s="145" t="str">
        <f>IF(SP_NORTE!V271="","*",SP_NORTE!V271)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Oportunidade</v>
      </c>
      <c r="C271" s="146" t="str">
        <f>IF(SP_NORTE!Y274="","*",SP_NORTE!Y274)</f>
        <v>*</v>
      </c>
      <c r="D271" s="138" t="str">
        <f>IF(SP_NORTE!R274="","*",SP_NORTE!R274)</f>
        <v>SP NORTE</v>
      </c>
      <c r="E271" s="138" t="str">
        <f>IF(SP_NORTE!S274="","*",SP_NORTE!S274)</f>
        <v>ZRX-ZTI</v>
      </c>
      <c r="F271" s="145">
        <f>IF(SP_NORTE!B274="","*",SP_NORTE!B274)</f>
        <v>46072</v>
      </c>
      <c r="G271" s="145" t="str">
        <f>IF(SP_NORTE!D274="","*",SP_NORTE!D274)</f>
        <v>V83</v>
      </c>
      <c r="H271" s="145" t="str">
        <f>IF(SP_NORTE!E274="","*",SP_NORTE!E274)</f>
        <v>MECANIZAÇÃO - SOCADORA</v>
      </c>
      <c r="I271" s="145" t="str">
        <f>IF(SP_NORTE!G274="","*",SP_NORTE!G274)</f>
        <v>ZIQ1752</v>
      </c>
      <c r="J271" s="145" t="str">
        <f>IF(SP_NORTE!H274="","*",SP_NORTE!H274)</f>
        <v>ZIQ1752</v>
      </c>
      <c r="K271" s="138" t="str">
        <f>IF(SP_NORTE!L274="","*",SP_NORTE!L274)</f>
        <v>ZRQ</v>
      </c>
      <c r="L271" s="138" t="str">
        <f>IF(SP_NORTE!M274="","*",SP_NORTE!M274)</f>
        <v>ZRQ1/ZRQ1381</v>
      </c>
      <c r="M271" s="139">
        <f>IF(SP_NORTE!I274="","*",SP_NORTE!I274)</f>
        <v>70</v>
      </c>
      <c r="N271" s="144">
        <f>IF(SP_NORTE!J274="","*",SP_NORTE!J274)</f>
        <v>135</v>
      </c>
      <c r="O271" s="144">
        <f>IF(SP_NORTE!K274="","*",SP_NORTE!K274)</f>
        <v>136</v>
      </c>
      <c r="P271" s="143">
        <f>IF(SP_NORTE!N274="","*",SP_NORTE!N274)</f>
        <v>0.35416666666666669</v>
      </c>
      <c r="Q271" s="143">
        <f>IF(SP_NORTE!O274="","*",SP_NORTE!O274)</f>
        <v>6.25E-2</v>
      </c>
      <c r="R271" s="145" t="str">
        <f>IF(SP_NORTE!P274="","*",CONCATENATE(SP_NORTE!P274," ",SP_NORTE!Q274))</f>
        <v>360 M</v>
      </c>
      <c r="S271" s="145" t="str">
        <f>IF(SP_NORTE!U274="","*",SP_NORTE!U274)</f>
        <v>Antonioni</v>
      </c>
      <c r="T271" s="145" t="str">
        <f>IF(SP_NORTE!V274="","*",SP_NORTE!V274)</f>
        <v>Socaria mecanizada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500</v>
      </c>
      <c r="W271" s="136">
        <f ca="1">_xlfn.XLOOKUP(G271&amp;$W$2,BS_CONTROLE[CHAVE],BS_CONTROLE[Quantidade_11],"-")</f>
        <v>800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1550</v>
      </c>
      <c r="C2" s="121" t="s">
        <v>998</v>
      </c>
      <c r="D2" s="76" t="s">
        <v>1000</v>
      </c>
      <c r="E2" s="76" t="s">
        <v>1551</v>
      </c>
      <c r="F2" s="99" t="s">
        <v>1552</v>
      </c>
      <c r="G2" s="76" t="s">
        <v>1553</v>
      </c>
      <c r="H2" s="76" t="s">
        <v>1554</v>
      </c>
      <c r="I2" s="76" t="s">
        <v>1555</v>
      </c>
      <c r="J2" s="76" t="s">
        <v>1556</v>
      </c>
      <c r="K2" s="78" t="s">
        <v>1557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IF(SP_NORTE!X260="","*",SP_NORTE!X260)</f>
        <v>SIM</v>
      </c>
      <c r="C236" s="95">
        <f>IF(SP_NORTE!B260="","*",SP_NORTE!B260)</f>
        <v>46071</v>
      </c>
      <c r="D236" s="94" t="str">
        <f>IF(SP_NORTE!D260="","*",SP_NORTE!D260)</f>
        <v>A74</v>
      </c>
      <c r="E236" s="94" t="str">
        <f>IF(SP_NORTE!G260="","*",SP_NORTE!G260)</f>
        <v>253ZTO</v>
      </c>
      <c r="F236" s="100" t="str">
        <f>IF(SP_NORTE!L260="","*",SP_NORTE!L260)</f>
        <v>244-ZTO</v>
      </c>
      <c r="G236" s="95" t="str">
        <f>IF(SP_NORTE!H260="","*",SP_NORTE!H260)</f>
        <v xml:space="preserve">ZIQ </v>
      </c>
      <c r="H236" s="95" t="str">
        <f>IF(SP_NORTE!AA260="","*",SP_NORTE!AA260)</f>
        <v>FIXO</v>
      </c>
      <c r="I236" s="95" t="str">
        <f>IF(SP_NORTE!AB260="","*",SP_NORTE!AB260)</f>
        <v>*</v>
      </c>
      <c r="J236" s="96">
        <f>IF(SP_NORTE!Z260="","*",SP_NORTE!Z260)</f>
        <v>1</v>
      </c>
      <c r="K236" s="97">
        <f>IF(SP_NORTE!AC260="","*",SP_NORTE!AC260)</f>
        <v>0.29166666666666669</v>
      </c>
    </row>
    <row r="237" spans="2:11" hidden="1">
      <c r="B237" s="94" t="str">
        <f>IF(SP_NORTE!X261="","*",SP_NORTE!X261)</f>
        <v>OPORTUNIDADE</v>
      </c>
      <c r="C237" s="95">
        <f>IF(SP_NORTE!B261="","*",SP_NORTE!B261)</f>
        <v>46071</v>
      </c>
      <c r="D237" s="94" t="str">
        <f>IF(SP_NORTE!D261="","*",SP_NORTE!D261)</f>
        <v>CARLOS (TP-722)</v>
      </c>
      <c r="E237" s="94" t="str">
        <f>IF(SP_NORTE!G261="","*",SP_NORTE!G261)</f>
        <v>-</v>
      </c>
      <c r="F237" s="100" t="str">
        <f>IF(SP_NORTE!L261="","*",SP_NORTE!L261)</f>
        <v>ZOX</v>
      </c>
      <c r="G237" s="95" t="str">
        <f>IF(SP_NORTE!H261="","*",SP_NORTE!H261)</f>
        <v>-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-</v>
      </c>
    </row>
    <row r="238" spans="2:11" hidden="1">
      <c r="B238" s="94" t="str">
        <f>IF(SP_NORTE!X262="","*",SP_NORTE!X262)</f>
        <v>OPORTUNIDADE</v>
      </c>
      <c r="C238" s="95">
        <f>IF(SP_NORTE!B262="","*",SP_NORTE!B262)</f>
        <v>46071</v>
      </c>
      <c r="D238" s="94" t="str">
        <f>IF(SP_NORTE!D262="","*",SP_NORTE!D262)</f>
        <v>V83</v>
      </c>
      <c r="E238" s="94" t="str">
        <f>IF(SP_NORTE!G262="","*",SP_NORTE!G262)</f>
        <v>ZIQ1752</v>
      </c>
      <c r="F238" s="100" t="str">
        <f>IF(SP_NORTE!L262="","*",SP_NORTE!L262)</f>
        <v>ZRQ</v>
      </c>
      <c r="G238" s="95" t="str">
        <f>IF(SP_NORTE!H262="","*",SP_NORTE!H262)</f>
        <v>ZIQ1752</v>
      </c>
      <c r="H238" s="95" t="str">
        <f>IF(SP_NORTE!AA262="","*",SP_NORTE!AA262)</f>
        <v>FIXO</v>
      </c>
      <c r="I238" s="95" t="str">
        <f>IF(SP_NORTE!AB262="","*",SP_NORTE!AB262)</f>
        <v>*</v>
      </c>
      <c r="J238" s="96">
        <f>IF(SP_NORTE!Z262="","*",SP_NORTE!Z262)</f>
        <v>1</v>
      </c>
      <c r="K238" s="97">
        <f>IF(SP_NORTE!AC262="","*",SP_NORTE!AC262)</f>
        <v>0.29166666666666669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>
        <f>IF(SP_NORTE!B265="","*",SP_NORTE!B265)</f>
        <v>46072</v>
      </c>
      <c r="D241" s="94" t="str">
        <f>IF(SP_NORTE!D265="","*",SP_NORTE!D265)</f>
        <v>V87</v>
      </c>
      <c r="E241" s="94" t="str">
        <f>IF(SP_NORTE!G265="","*",SP_NORTE!G265)</f>
        <v>ZPD2</v>
      </c>
      <c r="F241" s="100" t="str">
        <f>IF(SP_NORTE!L265="","*",SP_NORTE!L265)</f>
        <v>ZGI-ZFN</v>
      </c>
      <c r="G241" s="95" t="str">
        <f>IF(SP_NORTE!H265="","*",SP_NORTE!H265)</f>
        <v>ZDP2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IF(SP_NORTE!X267="","*",SP_NORTE!X267)</f>
        <v>*</v>
      </c>
      <c r="C242" s="95">
        <f>IF(SP_NORTE!B267="","*",SP_NORTE!B267)</f>
        <v>46072</v>
      </c>
      <c r="D242" s="94" t="str">
        <f>IF(SP_NORTE!D267="","*",SP_NORTE!D267)</f>
        <v>V19</v>
      </c>
      <c r="E242" s="94" t="str">
        <f>IF(SP_NORTE!G267="","*",SP_NORTE!G267)</f>
        <v>ZPNZXB</v>
      </c>
      <c r="F242" s="100" t="str">
        <f>IF(SP_NORTE!L267="","*",SP_NORTE!L267)</f>
        <v>ZXB-ZCV</v>
      </c>
      <c r="G242" s="95" t="str">
        <f>IF(SP_NORTE!H267="","*",SP_NORTE!H267)</f>
        <v>ZEH2</v>
      </c>
      <c r="H242" s="95" t="str">
        <f>IF(SP_NORTE!AA267="","*",SP_NORTE!AA267)</f>
        <v>FIXO</v>
      </c>
      <c r="I242" s="95" t="str">
        <f>IF(SP_NORTE!AB267="","*",SP_NORTE!AB267)</f>
        <v>*</v>
      </c>
      <c r="J242" s="96">
        <f>IF(SP_NORTE!Z267="","*",SP_NORTE!Z267)</f>
        <v>1</v>
      </c>
      <c r="K242" s="97">
        <f>IF(SP_NORTE!AC267="","*",SP_NORTE!AC267)</f>
        <v>0.29166666666666669</v>
      </c>
    </row>
    <row r="243" spans="2:11" hidden="1">
      <c r="B243" s="94" t="str">
        <f>IF(SP_NORTE!X268="","*",SP_NORTE!X268)</f>
        <v>*</v>
      </c>
      <c r="C243" s="95">
        <f>IF(SP_NORTE!B268="","*",SP_NORTE!B268)</f>
        <v>46072</v>
      </c>
      <c r="D243" s="94" t="str">
        <f>IF(SP_NORTE!D268="","*",SP_NORTE!D268)</f>
        <v>V88</v>
      </c>
      <c r="E243" s="94" t="str">
        <f>IF(SP_NORTE!G268="","*",SP_NORTE!G268)</f>
        <v>ZPNZXB</v>
      </c>
      <c r="F243" s="100" t="str">
        <f>IF(SP_NORTE!L268="","*",SP_NORTE!L268)</f>
        <v>ZCV-ZCT</v>
      </c>
      <c r="G243" s="95" t="str">
        <f>IF(SP_NORTE!H268="","*",SP_NORTE!H268)</f>
        <v>ZPNZXB</v>
      </c>
      <c r="H243" s="95" t="str">
        <f>IF(SP_NORTE!AA268="","*",SP_NORTE!AA268)</f>
        <v>FIXO</v>
      </c>
      <c r="I243" s="95" t="str">
        <f>IF(SP_NORTE!AB268="","*",SP_NORTE!AB268)</f>
        <v>*</v>
      </c>
      <c r="J243" s="96">
        <f>IF(SP_NORTE!Z268="","*",SP_NORTE!Z268)</f>
        <v>1</v>
      </c>
      <c r="K243" s="97">
        <f>IF(SP_NORTE!AC268="","*",SP_NORTE!AC268)</f>
        <v>0.29166666666666669</v>
      </c>
    </row>
    <row r="244" spans="2:11" hidden="1">
      <c r="B244" s="94" t="str">
        <f>IF(SP_NORTE!X269="","*",SP_NORTE!X269)</f>
        <v>*</v>
      </c>
      <c r="C244" s="95">
        <f>IF(SP_NORTE!B269="","*",SP_NORTE!B269)</f>
        <v>46072</v>
      </c>
      <c r="D244" s="94" t="str">
        <f>IF(SP_NORTE!D269="","*",SP_NORTE!D269)</f>
        <v>MAURO TP-868)</v>
      </c>
      <c r="E244" s="94" t="str">
        <f>IF(SP_NORTE!G269="","*",SP_NORTE!G269)</f>
        <v>-</v>
      </c>
      <c r="F244" s="100" t="str">
        <f>IF(SP_NORTE!L269="","*",SP_NORTE!L269)</f>
        <v>ZDG-ZTN</v>
      </c>
      <c r="G244" s="95" t="str">
        <f>IF(SP_NORTE!H269="","*",SP_NORTE!H269)</f>
        <v>-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-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>
        <f>IF(SP_NORTE!B270="","*",SP_NORTE!B270)</f>
        <v>46072</v>
      </c>
      <c r="D245" s="94" t="str">
        <f>IF(SP_NORTE!D270="","*",SP_NORTE!D270)</f>
        <v>V40</v>
      </c>
      <c r="E245" s="94" t="str">
        <f>IF(SP_NORTE!G270="","*",SP_NORTE!G270)</f>
        <v>K58K592</v>
      </c>
      <c r="F245" s="100" t="str">
        <f>IF(SP_NORTE!L270="","*",SP_NORTE!L270)</f>
        <v>ZMA-ZDG</v>
      </c>
      <c r="G245" s="95" t="str">
        <f>IF(SP_NORTE!H270="","*",SP_NORTE!H270)</f>
        <v>ZMAPAT2</v>
      </c>
      <c r="H245" s="95" t="str">
        <f>IF(SP_NORTE!AA270="","*",SP_NORTE!AA270)</f>
        <v>FIXO</v>
      </c>
      <c r="I245" s="95" t="str">
        <f>IF(SP_NORTE!AB270="","*",SP_NORTE!AB270)</f>
        <v>*</v>
      </c>
      <c r="J245" s="96">
        <f>IF(SP_NORTE!Z270="","*",SP_NORTE!Z270)</f>
        <v>1</v>
      </c>
      <c r="K245" s="97">
        <f>IF(SP_NORTE!AC270="","*",SP_NORTE!AC270)</f>
        <v>0.29166666666666669</v>
      </c>
    </row>
    <row r="246" spans="2:11" hidden="1">
      <c r="B246" s="94" t="str">
        <f>IF(SP_NORTE!X271="","*",SP_NORTE!X271)</f>
        <v>*</v>
      </c>
      <c r="C246" s="95">
        <f>IF(SP_NORTE!B271="","*",SP_NORTE!B271)</f>
        <v>46072</v>
      </c>
      <c r="D246" s="94" t="str">
        <f>IF(SP_NORTE!D271="","*",SP_NORTE!D271)</f>
        <v>IGOR (TF-660)</v>
      </c>
      <c r="E246" s="94" t="str">
        <f>IF(SP_NORTE!G271="","*",SP_NORTE!G271)</f>
        <v>-</v>
      </c>
      <c r="F246" s="100" t="str">
        <f>IF(SP_NORTE!L271="","*",SP_NORTE!L271)</f>
        <v>ZMA-ZDG</v>
      </c>
      <c r="G246" s="95" t="str">
        <f>IF(SP_NORTE!H271="","*",SP_NORTE!H271)</f>
        <v>-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IF(SP_NORTE!X274="","*",SP_NORTE!X274)</f>
        <v>*</v>
      </c>
      <c r="C247" s="95">
        <f>IF(SP_NORTE!B274="","*",SP_NORTE!B274)</f>
        <v>46072</v>
      </c>
      <c r="D247" s="94" t="str">
        <f>IF(SP_NORTE!D274="","*",SP_NORTE!D274)</f>
        <v>V83</v>
      </c>
      <c r="E247" s="94" t="str">
        <f>IF(SP_NORTE!G274="","*",SP_NORTE!G274)</f>
        <v>ZIQ1752</v>
      </c>
      <c r="F247" s="100" t="str">
        <f>IF(SP_NORTE!L274="","*",SP_NORTE!L274)</f>
        <v>ZRQ</v>
      </c>
      <c r="G247" s="95" t="str">
        <f>IF(SP_NORTE!H274="","*",SP_NORTE!H274)</f>
        <v>ZIQ1752</v>
      </c>
      <c r="H247" s="95" t="str">
        <f>IF(SP_NORTE!AA274="","*",SP_NORTE!AA274)</f>
        <v>FIXO</v>
      </c>
      <c r="I247" s="95" t="str">
        <f>IF(SP_NORTE!AB274="","*",SP_NORTE!AB274)</f>
        <v>*</v>
      </c>
      <c r="J247" s="96">
        <f>IF(SP_NORTE!Z274="","*",SP_NORTE!Z274)</f>
        <v>1</v>
      </c>
      <c r="K247" s="97">
        <f>IF(SP_NORTE!AC274="","*",SP_NORTE!AC274)</f>
        <v>0.29166666666666669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1558</v>
      </c>
    </row>
    <row r="8" spans="1:73">
      <c r="BT8" s="215"/>
    </row>
    <row r="9" spans="1:73" ht="117.75">
      <c r="BS9" s="213"/>
      <c r="BT9" s="222" t="s">
        <v>1559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1560</v>
      </c>
      <c r="D5" s="266"/>
      <c r="E5" s="266"/>
      <c r="F5" s="266"/>
      <c r="G5" s="266"/>
      <c r="H5" s="266"/>
      <c r="I5" s="266"/>
      <c r="J5" s="267"/>
      <c r="K5" s="268" t="s">
        <v>1561</v>
      </c>
      <c r="L5" s="269"/>
      <c r="M5" s="269"/>
      <c r="N5" s="269"/>
      <c r="O5" s="270" t="s">
        <v>1562</v>
      </c>
      <c r="P5" s="271"/>
    </row>
    <row r="6" spans="1:16" s="74" customFormat="1" ht="15" customHeight="1">
      <c r="A6" s="66" t="s">
        <v>1548</v>
      </c>
      <c r="B6" s="75" t="s">
        <v>1547</v>
      </c>
      <c r="C6" s="76" t="s">
        <v>1012</v>
      </c>
      <c r="D6" s="77" t="s">
        <v>1013</v>
      </c>
      <c r="E6" s="76" t="s">
        <v>1563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1564</v>
      </c>
      <c r="M6" s="80" t="s">
        <v>642</v>
      </c>
      <c r="N6" s="81" t="s">
        <v>1007</v>
      </c>
      <c r="O6" s="156" t="s">
        <v>1050</v>
      </c>
      <c r="P6" s="132" t="s">
        <v>1565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 xml:space="preserve">Maquinista solicitado aguardando o deslocamento 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 xml:space="preserve">MC1 12:03, verificando faixa 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 xml:space="preserve"> maquinistas no local desfazendo a segurança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Atualizando a versão do CBL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>
        <f>IF(SP_NORTE!B265="","*",SP_NORTE!B265)</f>
        <v>46072</v>
      </c>
      <c r="B213" s="83" t="str">
        <f>IF(SP_NORTE!W265="","*",SP_NORTE!W265)</f>
        <v>Oportunidade</v>
      </c>
      <c r="C213" s="83" t="str">
        <f>IF(SP_NORTE!R265="","*",SP_NORTE!R265)</f>
        <v>SP NORTE</v>
      </c>
      <c r="D213" s="83" t="str">
        <f>IF(SP_NORTE!S265="","*",SP_NORTE!S265)</f>
        <v>TMI-ZEB</v>
      </c>
      <c r="E213" s="83" t="str">
        <f>IF(SP_NORTE!D265="","*",SP_NORTE!D265)</f>
        <v>V87</v>
      </c>
      <c r="F213" s="83" t="str">
        <f>IF(SP_NORTE!G265="","*",SP_NORTE!G265)</f>
        <v>ZPD2</v>
      </c>
      <c r="G213" s="83" t="str">
        <f>IF(SP_NORTE!L265="","*",SP_NORTE!L265)</f>
        <v>ZGI-ZFN</v>
      </c>
      <c r="H213" s="116">
        <f>IF(SP_NORTE!J265="","*",SP_NORTE!J265)</f>
        <v>325.2</v>
      </c>
      <c r="I213" s="113">
        <f>IF(SP_NORTE!N265="","*",SP_NORTE!N265)</f>
        <v>0.35416666666666669</v>
      </c>
      <c r="J213" s="113">
        <f>IF(SP_NORTE!O265="","*",SP_NORTE!O265)</f>
        <v>6.25E-2</v>
      </c>
      <c r="K213" s="83" t="str">
        <f>IF(SP_NORTE!AJ265="","*",SP_NORTE!AJ265)</f>
        <v>ZPD2</v>
      </c>
      <c r="L213" s="83" t="str">
        <f>IF(SP_NORTE!AL265="","*",SP_NORTE!AL265)</f>
        <v>ZGI-ZFN</v>
      </c>
      <c r="M213" s="83">
        <f>IF(SP_NORTE!AO265="","*",SP_NORTE!AO265)</f>
        <v>325.2</v>
      </c>
      <c r="N213" s="83" t="str">
        <f>IF(SP_NORTE!AL265="","*",SP_NORTE!AL265)</f>
        <v>ZGI-ZFN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>
        <f>IF(SP_NORTE!B267="","*",SP_NORTE!B267)</f>
        <v>46072</v>
      </c>
      <c r="B214" s="83" t="str">
        <f>IF(SP_NORTE!W267="","*",SP_NORTE!W267)</f>
        <v>Oportunidade</v>
      </c>
      <c r="C214" s="83" t="str">
        <f>IF(SP_NORTE!R267="","*",SP_NORTE!R267)</f>
        <v>SP NORTE</v>
      </c>
      <c r="D214" s="83" t="str">
        <f>IF(SP_NORTE!S267="","*",SP_NORTE!S267)</f>
        <v>ZEB-ZCZ</v>
      </c>
      <c r="E214" s="83" t="str">
        <f>IF(SP_NORTE!D267="","*",SP_NORTE!D267)</f>
        <v>V19</v>
      </c>
      <c r="F214" s="83" t="str">
        <f>IF(SP_NORTE!G267="","*",SP_NORTE!G267)</f>
        <v>ZPNZXB</v>
      </c>
      <c r="G214" s="83" t="str">
        <f>IF(SP_NORTE!L267="","*",SP_NORTE!L267)</f>
        <v>ZXB-ZCV</v>
      </c>
      <c r="H214" s="116">
        <f>IF(SP_NORTE!J267="","*",SP_NORTE!J267)</f>
        <v>134</v>
      </c>
      <c r="I214" s="113">
        <f>IF(SP_NORTE!N267="","*",SP_NORTE!N267)</f>
        <v>0.41666666666666669</v>
      </c>
      <c r="J214" s="113">
        <f>IF(SP_NORTE!O267="","*",SP_NORTE!O267)</f>
        <v>4.1666666666666664E-2</v>
      </c>
      <c r="K214" s="83" t="str">
        <f>IF(SP_NORTE!AJ267="","*",SP_NORTE!AJ267)</f>
        <v>ZPNZXB</v>
      </c>
      <c r="L214" s="83" t="str">
        <f>IF(SP_NORTE!AL267="","*",SP_NORTE!AL267)</f>
        <v>ZXB-ZCV</v>
      </c>
      <c r="M214" s="83">
        <f>IF(SP_NORTE!AO267="","*",SP_NORTE!AO267)</f>
        <v>134</v>
      </c>
      <c r="N214" s="83" t="str">
        <f>IF(SP_NORTE!AL267="","*",SP_NORTE!AL267)</f>
        <v>ZXB-ZCV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 hidden="1">
      <c r="A215" s="82">
        <f>IF(SP_NORTE!B268="","*",SP_NORTE!B268)</f>
        <v>46072</v>
      </c>
      <c r="B215" s="83" t="str">
        <f>IF(SP_NORTE!W268="","*",SP_NORTE!W268)</f>
        <v>Oportunidade</v>
      </c>
      <c r="C215" s="83" t="str">
        <f>IF(SP_NORTE!R268="","*",SP_NORTE!R268)</f>
        <v>SP NORTE</v>
      </c>
      <c r="D215" s="83" t="str">
        <f>IF(SP_NORTE!S268="","*",SP_NORTE!S268)</f>
        <v>ZEB-ZCZ</v>
      </c>
      <c r="E215" s="83" t="str">
        <f>IF(SP_NORTE!D268="","*",SP_NORTE!D268)</f>
        <v>V88</v>
      </c>
      <c r="F215" s="83" t="str">
        <f>IF(SP_NORTE!G268="","*",SP_NORTE!G268)</f>
        <v>ZPNZXB</v>
      </c>
      <c r="G215" s="83" t="str">
        <f>IF(SP_NORTE!L268="","*",SP_NORTE!L268)</f>
        <v>ZCV-ZCT</v>
      </c>
      <c r="H215" s="116">
        <f>IF(SP_NORTE!J268="","*",SP_NORTE!J268)</f>
        <v>153.80000000000001</v>
      </c>
      <c r="I215" s="113">
        <f>IF(SP_NORTE!N268="","*",SP_NORTE!N268)</f>
        <v>0.35416666666666669</v>
      </c>
      <c r="J215" s="113">
        <f>IF(SP_NORTE!O268="","*",SP_NORTE!O268)</f>
        <v>6.25E-2</v>
      </c>
      <c r="K215" s="83" t="str">
        <f>IF(SP_NORTE!AJ268="","*",SP_NORTE!AJ268)</f>
        <v>ZPNZXB</v>
      </c>
      <c r="L215" s="83" t="str">
        <f>IF(SP_NORTE!AL268="","*",SP_NORTE!AL268)</f>
        <v>ZCV-ZCT</v>
      </c>
      <c r="M215" s="83">
        <f>IF(SP_NORTE!AO268="","*",SP_NORTE!AO268)</f>
        <v>153.80000000000001</v>
      </c>
      <c r="N215" s="83" t="str">
        <f>IF(SP_NORTE!AL268="","*",SP_NORTE!AL268)</f>
        <v>ZCV-ZCT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 hidden="1">
      <c r="A216" s="82">
        <f>IF(SP_NORTE!B269="","*",SP_NORTE!B269)</f>
        <v>46072</v>
      </c>
      <c r="B216" s="83" t="str">
        <f>IF(SP_NORTE!W269="","*",SP_NORTE!W269)</f>
        <v>Oportunidade</v>
      </c>
      <c r="C216" s="83" t="str">
        <f>IF(SP_NORTE!R269="","*",SP_NORTE!R269)</f>
        <v>SP NORTE</v>
      </c>
      <c r="D216" s="83" t="str">
        <f>IF(SP_NORTE!S269="","*",SP_NORTE!S269)</f>
        <v>ZCZ-ZTI</v>
      </c>
      <c r="E216" s="83" t="str">
        <f>IF(SP_NORTE!D269="","*",SP_NORTE!D269)</f>
        <v>MAURO TP-868)</v>
      </c>
      <c r="F216" s="83" t="str">
        <f>IF(SP_NORTE!G269="","*",SP_NORTE!G269)</f>
        <v>-</v>
      </c>
      <c r="G216" s="83" t="str">
        <f>IF(SP_NORTE!L269="","*",SP_NORTE!L269)</f>
        <v>ZDG-ZTN</v>
      </c>
      <c r="H216" s="116">
        <f>IF(SP_NORTE!J269="","*",SP_NORTE!J269)</f>
        <v>65.2</v>
      </c>
      <c r="I216" s="113">
        <f>IF(SP_NORTE!N269="","*",SP_NORTE!N269)</f>
        <v>0.33333333333333331</v>
      </c>
      <c r="J216" s="113">
        <f>IF(SP_NORTE!O269="","*",SP_NORTE!O269)</f>
        <v>8.3333333333333329E-2</v>
      </c>
      <c r="K216" s="83" t="str">
        <f>IF(SP_NORTE!AJ269="","*",SP_NORTE!AJ269)</f>
        <v>-</v>
      </c>
      <c r="L216" s="83" t="str">
        <f>IF(SP_NORTE!AL269="","*",SP_NORTE!AL269)</f>
        <v>ZDG-ZTN</v>
      </c>
      <c r="M216" s="83">
        <f>IF(SP_NORTE!AO269="","*",SP_NORTE!AO269)</f>
        <v>65.2</v>
      </c>
      <c r="N216" s="83" t="str">
        <f>IF(SP_NORTE!AL269="","*",SP_NORTE!AL269)</f>
        <v>ZDG-ZTN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 hidden="1">
      <c r="A217" s="82">
        <f>IF(SP_NORTE!B270="","*",SP_NORTE!B270)</f>
        <v>46072</v>
      </c>
      <c r="B217" s="83" t="str">
        <f>IF(SP_NORTE!W270="","*",SP_NORTE!W270)</f>
        <v>Oportunidade</v>
      </c>
      <c r="C217" s="83" t="str">
        <f>IF(SP_NORTE!R270="","*",SP_NORTE!R270)</f>
        <v>SP NORTE</v>
      </c>
      <c r="D217" s="83" t="str">
        <f>IF(SP_NORTE!S270="","*",SP_NORTE!S270)</f>
        <v>ZCZ-ZTI</v>
      </c>
      <c r="E217" s="83" t="str">
        <f>IF(SP_NORTE!D270="","*",SP_NORTE!D270)</f>
        <v>V40</v>
      </c>
      <c r="F217" s="83" t="str">
        <f>IF(SP_NORTE!G270="","*",SP_NORTE!G270)</f>
        <v>K58K592</v>
      </c>
      <c r="G217" s="83" t="str">
        <f>IF(SP_NORTE!L270="","*",SP_NORTE!L270)</f>
        <v>ZMA-ZDG</v>
      </c>
      <c r="H217" s="116">
        <f>IF(SP_NORTE!J270="","*",SP_NORTE!J270)</f>
        <v>52</v>
      </c>
      <c r="I217" s="113">
        <f>IF(SP_NORTE!N270="","*",SP_NORTE!N270)</f>
        <v>0.33333333333333331</v>
      </c>
      <c r="J217" s="113">
        <f>IF(SP_NORTE!O270="","*",SP_NORTE!O270)</f>
        <v>8.3333333333333329E-2</v>
      </c>
      <c r="K217" s="83" t="str">
        <f>IF(SP_NORTE!AJ270="","*",SP_NORTE!AJ270)</f>
        <v>K58K592</v>
      </c>
      <c r="L217" s="83" t="str">
        <f>IF(SP_NORTE!AL270="","*",SP_NORTE!AL270)</f>
        <v>ZMA-ZDG</v>
      </c>
      <c r="M217" s="83">
        <f>IF(SP_NORTE!AO270="","*",SP_NORTE!AO270)</f>
        <v>52</v>
      </c>
      <c r="N217" s="83" t="str">
        <f>IF(SP_NORTE!AL270="","*",SP_NORTE!AL270)</f>
        <v>ZMA-ZDG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 hidden="1">
      <c r="A218" s="82">
        <f>IF(SP_NORTE!B271="","*",SP_NORTE!B271)</f>
        <v>46072</v>
      </c>
      <c r="B218" s="83" t="str">
        <f>IF(SP_NORTE!W271="","*",SP_NORTE!W271)</f>
        <v>Oportunidade</v>
      </c>
      <c r="C218" s="83" t="str">
        <f>IF(SP_NORTE!R271="","*",SP_NORTE!R271)</f>
        <v>SP NORTE</v>
      </c>
      <c r="D218" s="83" t="str">
        <f>IF(SP_NORTE!S271="","*",SP_NORTE!S271)</f>
        <v>ZCZ-ZTI</v>
      </c>
      <c r="E218" s="83" t="str">
        <f>IF(SP_NORTE!D271="","*",SP_NORTE!D271)</f>
        <v>IGOR (TF-660)</v>
      </c>
      <c r="F218" s="83" t="str">
        <f>IF(SP_NORTE!G271="","*",SP_NORTE!G271)</f>
        <v>-</v>
      </c>
      <c r="G218" s="83" t="str">
        <f>IF(SP_NORTE!L271="","*",SP_NORTE!L271)</f>
        <v>ZMA-ZDG</v>
      </c>
      <c r="H218" s="116">
        <f>IF(SP_NORTE!J271="","*",SP_NORTE!J271)</f>
        <v>46.7</v>
      </c>
      <c r="I218" s="113">
        <f>IF(SP_NORTE!N271="","*",SP_NORTE!N271)</f>
        <v>0.33333333333333331</v>
      </c>
      <c r="J218" s="113">
        <f>IF(SP_NORTE!O271="","*",SP_NORTE!O271)</f>
        <v>6.25E-2</v>
      </c>
      <c r="K218" s="83" t="str">
        <f>IF(SP_NORTE!AJ271="","*",SP_NORTE!AJ271)</f>
        <v>-</v>
      </c>
      <c r="L218" s="83" t="str">
        <f>IF(SP_NORTE!AL271="","*",SP_NORTE!AL271)</f>
        <v>ZMA-ZDG</v>
      </c>
      <c r="M218" s="83">
        <f>IF(SP_NORTE!AO271="","*",SP_NORTE!AO271)</f>
        <v>46.7</v>
      </c>
      <c r="N218" s="83" t="str">
        <f>IF(SP_NORTE!AL271="","*",SP_NORTE!AL271)</f>
        <v>ZMA-ZDG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 hidden="1">
      <c r="A219" s="82">
        <f>IF(SP_NORTE!B274="","*",SP_NORTE!B274)</f>
        <v>46072</v>
      </c>
      <c r="B219" s="83" t="str">
        <f>IF(SP_NORTE!W274="","*",SP_NORTE!W274)</f>
        <v>Oportunidade</v>
      </c>
      <c r="C219" s="83" t="str">
        <f>IF(SP_NORTE!R274="","*",SP_NORTE!R274)</f>
        <v>SP NORTE</v>
      </c>
      <c r="D219" s="83" t="str">
        <f>IF(SP_NORTE!S274="","*",SP_NORTE!S274)</f>
        <v>ZRX-ZTI</v>
      </c>
      <c r="E219" s="83" t="str">
        <f>IF(SP_NORTE!D274="","*",SP_NORTE!D274)</f>
        <v>V83</v>
      </c>
      <c r="F219" s="83" t="str">
        <f>IF(SP_NORTE!G274="","*",SP_NORTE!G274)</f>
        <v>ZIQ1752</v>
      </c>
      <c r="G219" s="83" t="str">
        <f>IF(SP_NORTE!L274="","*",SP_NORTE!L274)</f>
        <v>ZRQ</v>
      </c>
      <c r="H219" s="116">
        <f>IF(SP_NORTE!J274="","*",SP_NORTE!J274)</f>
        <v>135</v>
      </c>
      <c r="I219" s="113">
        <f>IF(SP_NORTE!N274="","*",SP_NORTE!N274)</f>
        <v>0.35416666666666669</v>
      </c>
      <c r="J219" s="113">
        <f>IF(SP_NORTE!O274="","*",SP_NORTE!O274)</f>
        <v>6.25E-2</v>
      </c>
      <c r="K219" s="83" t="str">
        <f>IF(SP_NORTE!AJ274="","*",SP_NORTE!AJ274)</f>
        <v>ZIQ1752</v>
      </c>
      <c r="L219" s="83" t="str">
        <f>IF(SP_NORTE!AL274="","*",SP_NORTE!AL274)</f>
        <v>ZRQ</v>
      </c>
      <c r="M219" s="83">
        <f>IF(SP_NORTE!AO274="","*",SP_NORTE!AO274)</f>
        <v>135</v>
      </c>
      <c r="N219" s="83" t="str">
        <f>IF(SP_NORTE!AL274="","*",SP_NORTE!AL274)</f>
        <v>ZRQ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2026-02-18T16:49:24Z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