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358" documentId="8_{B6337239-1A00-434D-AAD0-422EA1FEB5AE}" xr6:coauthVersionLast="47" xr6:coauthVersionMax="47" xr10:uidLastSave="{06243ED2-02E9-42A1-B382-2E80BF00CB6D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FN_MC!$F$795:$F$795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I178" i="16" s="1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U4" i="16" l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87" i="1"/>
  <c r="AJ188" i="1"/>
  <c r="BQ183" i="1"/>
  <c r="AJ185" i="1"/>
  <c r="AJ186" i="1"/>
  <c r="AJ184" i="1"/>
  <c r="AJ182" i="1"/>
  <c r="AJ181" i="1"/>
  <c r="AJ180" i="1"/>
  <c r="AJ167" i="1"/>
  <c r="AJ177" i="1"/>
  <c r="AM783" i="1"/>
  <c r="AN783" i="1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802" i="11"/>
  <c r="N802" i="11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<sst xmlns="http://schemas.openxmlformats.org/spreadsheetml/2006/main" count="6109" uniqueCount="1621">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</sst>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BK1" activePane="topRight" state="frozen"/>
      <selection pane="topRight" activeCell="BO170" sqref="BO17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Produção e Intervalo</v>
      </c>
      <c r="BR103" s="15">
        <f>IF(OR(B103="",F103=""),"*",AY103/P103)</f>
        <v>0.99999999999999911</v>
      </c>
      <c r="BS103" s="15">
        <f>IF(OR(B103="",F103=""),"*",BA103/Q103)</f>
        <v>9.8039215686274508E-3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1549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1550</v>
      </c>
      <c r="BK170" s="14" t="s">
        <v>1551</v>
      </c>
      <c r="BL170" s="13"/>
      <c r="BM170" s="12" t="s">
        <v>394</v>
      </c>
      <c r="BN170" s="12" t="s">
        <v>425</v>
      </c>
      <c r="BO170" s="130" t="s">
        <v>482</v>
      </c>
      <c r="BP170" s="14" t="s">
        <v>1552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1553</v>
      </c>
      <c r="BK171" s="14" t="s">
        <v>1553</v>
      </c>
      <c r="BL171" s="13"/>
      <c r="BM171" s="12" t="s">
        <v>403</v>
      </c>
      <c r="BN171" s="12" t="s">
        <v>403</v>
      </c>
      <c r="BO171" s="130" t="s">
        <v>403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1554</v>
      </c>
      <c r="BK172" s="14" t="s">
        <v>1554</v>
      </c>
      <c r="BL172" s="13"/>
      <c r="BM172" s="12" t="s">
        <v>398</v>
      </c>
      <c r="BN172" s="12" t="s">
        <v>428</v>
      </c>
      <c r="BO172" s="130" t="s">
        <v>490</v>
      </c>
      <c r="BP172" s="14" t="s">
        <v>1555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1556</v>
      </c>
      <c r="BK173" s="14" t="s">
        <v>1556</v>
      </c>
      <c r="BL173" s="13"/>
      <c r="BM173" s="12" t="s">
        <v>398</v>
      </c>
      <c r="BN173" s="12" t="s">
        <v>428</v>
      </c>
      <c r="BO173" s="130" t="s">
        <v>490</v>
      </c>
      <c r="BP173" s="14" t="s">
        <v>1555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1557</v>
      </c>
      <c r="W174" s="135" t="s">
        <v>1558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1559</v>
      </c>
      <c r="BK174" s="14" t="s">
        <v>1559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1516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1560</v>
      </c>
      <c r="BK175" s="14" t="s">
        <v>1561</v>
      </c>
      <c r="BL175" s="13"/>
      <c r="BM175" s="12" t="s">
        <v>405</v>
      </c>
      <c r="BN175" s="12" t="s">
        <v>430</v>
      </c>
      <c r="BO175" s="130" t="s">
        <v>430</v>
      </c>
      <c r="BP175" s="14" t="s">
        <v>1562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1563</v>
      </c>
      <c r="BK176" s="14" t="s">
        <v>1563</v>
      </c>
      <c r="BL176" s="13"/>
      <c r="BM176" s="12" t="s">
        <v>403</v>
      </c>
      <c r="BN176" s="12" t="s">
        <v>403</v>
      </c>
      <c r="BO176" s="130" t="s">
        <v>403</v>
      </c>
      <c r="BP176" s="14"/>
      <c r="BQ176" s="10" t="str">
        <f t="shared" si="7"/>
        <v>Produção e Intervalo</v>
      </c>
      <c r="BR176" s="15">
        <f t="shared" si="8"/>
        <v>0.99999999999999911</v>
      </c>
      <c r="BS176" s="15">
        <f t="shared" si="9"/>
        <v>0</v>
      </c>
      <c r="BT176" s="157" t="str">
        <f t="shared" si="5"/>
        <v>OKOK</v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1564</v>
      </c>
      <c r="BK177" s="14" t="s">
        <v>1564</v>
      </c>
      <c r="BL177" s="13"/>
      <c r="BM177" s="12" t="s">
        <v>405</v>
      </c>
      <c r="BN177" s="12" t="s">
        <v>430</v>
      </c>
      <c r="BO177" s="130" t="s">
        <v>430</v>
      </c>
      <c r="BP177" s="14" t="s">
        <v>1562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1533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1565</v>
      </c>
      <c r="X181" s="152" t="s">
        <v>379</v>
      </c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1566</v>
      </c>
      <c r="X182" s="152" t="s">
        <v>379</v>
      </c>
      <c r="Y182" s="129"/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361</v>
      </c>
      <c r="E183" s="185"/>
      <c r="F183" s="134" t="s">
        <v>0</v>
      </c>
      <c r="G183" s="8" t="str">
        <f>IF(D183="","*",VLOOKUP(F183,BS_ATIVIDADE[#All],3,FALSE))</f>
        <v>OUTROS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1274</v>
      </c>
      <c r="W183" s="206" t="s">
        <v>1507</v>
      </c>
      <c r="X183" s="152" t="s">
        <v>374</v>
      </c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254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183</v>
      </c>
      <c r="E184" s="185">
        <v>197</v>
      </c>
      <c r="F184" s="134" t="s">
        <v>142</v>
      </c>
      <c r="G184" s="8" t="str">
        <f>IF(D184="","*",VLOOKUP(F184,BS_ATIVIDADE[#All],3,FALSE))</f>
        <v>MODERNIZAÇÃO</v>
      </c>
      <c r="H184" s="135" t="s">
        <v>624</v>
      </c>
      <c r="I184" s="135" t="s">
        <v>624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1436</v>
      </c>
      <c r="X184" s="152" t="s">
        <v>374</v>
      </c>
      <c r="Y184" s="129"/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192</v>
      </c>
      <c r="E185" s="185">
        <v>198</v>
      </c>
      <c r="F185" s="134" t="s">
        <v>235</v>
      </c>
      <c r="G185" s="8" t="str">
        <f>IF(D185="","*",VLOOKUP(F185,BS_ATIVIDADE[#All],3,FALSE))</f>
        <v>MODERNIZAÇÃO</v>
      </c>
      <c r="H185" s="135" t="s">
        <v>620</v>
      </c>
      <c r="I185" s="135" t="s">
        <v>620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1274</v>
      </c>
      <c r="W185" s="135" t="s">
        <v>1391</v>
      </c>
      <c r="X185" s="152" t="s">
        <v>379</v>
      </c>
      <c r="Y185" s="129"/>
      <c r="Z185" s="129"/>
      <c r="AA185" s="71">
        <v>1</v>
      </c>
      <c r="AB185" s="59" t="s">
        <v>371</v>
      </c>
      <c r="AC185" s="59" t="s">
        <v>366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278</v>
      </c>
      <c r="E186" s="185">
        <v>199</v>
      </c>
      <c r="F186" s="134" t="s">
        <v>193</v>
      </c>
      <c r="G186" s="8" t="str">
        <f>IF(D186="","*",VLOOKUP(F186,BS_ATIVIDADE[#All],3,FALSE))</f>
        <v>SOLDA</v>
      </c>
      <c r="H186" s="135" t="s">
        <v>597</v>
      </c>
      <c r="I186" s="135" t="s">
        <v>11</v>
      </c>
      <c r="J186" s="151">
        <v>74</v>
      </c>
      <c r="K186" s="151">
        <v>97.04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1270</v>
      </c>
      <c r="W186" s="135" t="s">
        <v>1567</v>
      </c>
      <c r="X186" s="152" t="s">
        <v>379</v>
      </c>
      <c r="Y186" s="129"/>
      <c r="Z186" s="129"/>
      <c r="AA186" s="71" t="s">
        <v>11</v>
      </c>
      <c r="AB186" s="59"/>
      <c r="AC186" s="59"/>
      <c r="AD186" s="135" t="s">
        <v>11</v>
      </c>
      <c r="AE186" s="71" t="s">
        <v>11</v>
      </c>
      <c r="AF186" s="71" t="s">
        <v>11</v>
      </c>
      <c r="AG186" s="71" t="s">
        <v>11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1280</v>
      </c>
      <c r="E187" s="185">
        <v>200</v>
      </c>
      <c r="F187" s="134" t="s">
        <v>13</v>
      </c>
      <c r="G187" s="8" t="str">
        <f>IF(D187="","*",VLOOKUP(F187,BS_ATIVIDADE[#All],3,FALSE))</f>
        <v>CAMINHÂO - SOLDA</v>
      </c>
      <c r="H187" s="135" t="s">
        <v>827</v>
      </c>
      <c r="I187" s="135" t="s">
        <v>827</v>
      </c>
      <c r="J187" s="151">
        <v>78</v>
      </c>
      <c r="K187" s="151">
        <v>178.35</v>
      </c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1525</v>
      </c>
      <c r="W187" s="135" t="s">
        <v>1282</v>
      </c>
      <c r="X187" s="152" t="s">
        <v>379</v>
      </c>
      <c r="Y187" s="129"/>
      <c r="Z187" s="129"/>
      <c r="AA187" s="71">
        <v>1</v>
      </c>
      <c r="AB187" s="59" t="s">
        <v>371</v>
      </c>
      <c r="AC187" s="59" t="s">
        <v>366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83</v>
      </c>
      <c r="E188" s="185">
        <v>201</v>
      </c>
      <c r="F188" s="134" t="s">
        <v>84</v>
      </c>
      <c r="G188" s="8" t="str">
        <f>IF(D188="","*",VLOOKUP(F188,BS_ATIVIDADE[#All],3,FALSE))</f>
        <v>OUTROS</v>
      </c>
      <c r="H188" s="135" t="s">
        <v>993</v>
      </c>
      <c r="I188" s="135" t="s">
        <v>988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1568</v>
      </c>
      <c r="W188" s="135" t="s">
        <v>1569</v>
      </c>
      <c r="X188" s="152" t="s">
        <v>379</v>
      </c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1570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7" operator="equal">
      <formula>"ERRO"</formula>
    </cfRule>
  </conditionalFormatting>
  <conditionalFormatting sqref="X4 Y1:Z782">
    <cfRule type="cellIs" dxfId="120" priority="18546" operator="equal">
      <formula>"OPORTUNIDADE"</formula>
    </cfRule>
  </conditionalFormatting>
  <conditionalFormatting sqref="AZ6:AZ782">
    <cfRule type="expression" dxfId="119" priority="18541">
      <formula>$BU6=1</formula>
    </cfRule>
  </conditionalFormatting>
  <conditionalFormatting sqref="BQ6:BQ782">
    <cfRule type="cellIs" dxfId="118" priority="18552" operator="equal">
      <formula>"Produção e Intervalo"</formula>
    </cfRule>
    <cfRule type="cellIs" dxfId="117" priority="18553" operator="equal">
      <formula>"Aderente"</formula>
    </cfRule>
    <cfRule type="cellIs" dxfId="116" priority="18554" operator="equal">
      <formula>"Intervalo"</formula>
    </cfRule>
    <cfRule type="cellIs" dxfId="115" priority="18555" operator="equal">
      <formula>"Produção"</formula>
    </cfRule>
    <cfRule type="cellIs" dxfId="114" priority="18556" operator="equal">
      <formula>"ERRO"</formula>
    </cfRule>
  </conditionalFormatting>
  <conditionalFormatting sqref="BR6:BS782">
    <cfRule type="cellIs" dxfId="113" priority="18534" operator="equal">
      <formula>"*"</formula>
    </cfRule>
    <cfRule type="cellIs" dxfId="112" priority="18535" operator="greaterThanOrEqual">
      <formula>1</formula>
    </cfRule>
    <cfRule type="cellIs" dxfId="111" priority="18536" operator="lessThan">
      <formula>1</formula>
    </cfRule>
  </conditionalFormatting>
  <conditionalFormatting sqref="Y6:Z782">
    <cfRule type="cellIs" dxfId="110" priority="18482" operator="equal">
      <formula>"NÃO"</formula>
    </cfRule>
    <cfRule type="cellIs" dxfId="109" priority="18483" operator="equal">
      <formula>"SIM"</formula>
    </cfRule>
  </conditionalFormatting>
  <conditionalFormatting sqref="Y1047845:Y1048576">
    <cfRule type="cellIs" dxfId="108" priority="18363" operator="equal">
      <formula>"OPORTUNIDADE"</formula>
    </cfRule>
  </conditionalFormatting>
  <conditionalFormatting sqref="Y1047845:Y1048576">
    <cfRule type="cellIs" dxfId="107" priority="18361" operator="equal">
      <formula>"NÃO"</formula>
    </cfRule>
    <cfRule type="cellIs" dxfId="106" priority="18362" operator="equal">
      <formula>"SIM"</formula>
    </cfRule>
  </conditionalFormatting>
  <conditionalFormatting sqref="BK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179 BK181:BK782">
    <cfRule type="iconSet" priority="23095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2">
    <cfRule type="iconSet" priority="2312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P6 BP9:BP140 BP142:BP782">
    <cfRule type="iconSet" priority="23299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2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4">
      <iconSet showValue="0">
        <cfvo type="percent" val="0"/>
        <cfvo type="num" val="1"/>
        <cfvo type="num" val="1" gte="0"/>
      </iconSet>
    </cfRule>
    <cfRule type="iconSet" priority="2330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2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2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1571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1572</v>
      </c>
      <c r="E3" s="186" t="s">
        <v>1573</v>
      </c>
      <c r="F3" s="186" t="s">
        <v>1574</v>
      </c>
      <c r="G3" s="186" t="s">
        <v>1575</v>
      </c>
      <c r="H3" s="186" t="s">
        <v>1576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1577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1578</v>
      </c>
      <c r="D13" s="187">
        <v>9049</v>
      </c>
      <c r="E13" s="188">
        <v>46044</v>
      </c>
      <c r="F13" s="190" t="s">
        <v>1579</v>
      </c>
      <c r="G13" s="187" t="s">
        <v>1580</v>
      </c>
      <c r="H13" s="187"/>
    </row>
    <row r="14" spans="3:8">
      <c r="C14" s="187" t="s">
        <v>1578</v>
      </c>
      <c r="D14" s="187">
        <v>9044</v>
      </c>
      <c r="E14" s="188">
        <v>46044</v>
      </c>
      <c r="F14" s="190" t="s">
        <v>1581</v>
      </c>
      <c r="G14" s="187" t="s">
        <v>1582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1583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1583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1584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1585</v>
      </c>
      <c r="C4" s="191" t="s">
        <v>1586</v>
      </c>
      <c r="D4" s="191" t="s">
        <v>1587</v>
      </c>
      <c r="E4" s="191" t="s">
        <v>1588</v>
      </c>
      <c r="F4" s="191" t="s">
        <v>548</v>
      </c>
      <c r="G4" s="191" t="s">
        <v>1589</v>
      </c>
    </row>
    <row r="5" spans="2:7">
      <c r="B5" s="192" t="s">
        <v>1590</v>
      </c>
      <c r="C5" s="192">
        <v>309525</v>
      </c>
      <c r="D5" s="192" t="s">
        <v>1591</v>
      </c>
      <c r="E5" s="192" t="s">
        <v>249</v>
      </c>
      <c r="F5" s="192" t="s">
        <v>1592</v>
      </c>
      <c r="G5" s="193">
        <v>46296</v>
      </c>
    </row>
    <row r="6" spans="2:7">
      <c r="B6" s="192" t="s">
        <v>1593</v>
      </c>
      <c r="C6" s="192">
        <v>257410</v>
      </c>
      <c r="D6" s="192" t="s">
        <v>1594</v>
      </c>
      <c r="E6" s="192" t="s">
        <v>249</v>
      </c>
      <c r="F6" s="192" t="s">
        <v>1592</v>
      </c>
      <c r="G6" s="193"/>
    </row>
    <row r="7" spans="2:7">
      <c r="B7" s="192" t="s">
        <v>1260</v>
      </c>
      <c r="C7" s="192">
        <v>256875</v>
      </c>
      <c r="D7" s="192" t="s">
        <v>1595</v>
      </c>
      <c r="E7" s="192" t="s">
        <v>249</v>
      </c>
      <c r="F7" s="192" t="s">
        <v>1592</v>
      </c>
      <c r="G7" s="193">
        <v>46296</v>
      </c>
    </row>
    <row r="8" spans="2:7">
      <c r="B8" s="192" t="s">
        <v>1596</v>
      </c>
      <c r="C8" s="192">
        <v>257278</v>
      </c>
      <c r="D8" s="192" t="s">
        <v>1597</v>
      </c>
      <c r="E8" s="192" t="s">
        <v>240</v>
      </c>
      <c r="F8" s="192" t="s">
        <v>1598</v>
      </c>
      <c r="G8" s="193">
        <v>46235</v>
      </c>
    </row>
    <row r="9" spans="2:7">
      <c r="B9" s="192" t="s">
        <v>1599</v>
      </c>
      <c r="C9" s="192">
        <v>257033</v>
      </c>
      <c r="D9" s="192" t="s">
        <v>1600</v>
      </c>
      <c r="E9" s="192" t="s">
        <v>240</v>
      </c>
      <c r="F9" s="192" t="s">
        <v>565</v>
      </c>
      <c r="G9" s="192" t="s">
        <v>1601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G185" sqref="G1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1602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1603</v>
      </c>
      <c r="B2" s="91" t="s">
        <v>1604</v>
      </c>
      <c r="C2" s="91" t="s">
        <v>7</v>
      </c>
      <c r="D2" s="92" t="s">
        <v>1176</v>
      </c>
      <c r="E2" s="92" t="s">
        <v>548</v>
      </c>
      <c r="F2" s="92" t="s">
        <v>1605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1606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1293</v>
      </c>
      <c r="V177" s="98">
        <f ca="1">_xlfn.XLOOKUP(G177&amp;$V$2,BS_CONTROLE[CHAVE],BS_CONTROLE[Quantidade_11],"-")</f>
        <v>1800</v>
      </c>
      <c r="W177" s="98">
        <f ca="1">_xlfn.XLOOKUP(G177&amp;$W$2,BS_CONTROLE[CHAVE],BS_CONTROLE[Quantidade_11],"-")</f>
        <v>1607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2</v>
      </c>
      <c r="V178" s="98">
        <f ca="1">_xlfn.XLOOKUP(G178&amp;$V$2,BS_CONTROLE[CHAVE],BS_CONTROLE[Quantidade_11],"-")</f>
        <v>0</v>
      </c>
      <c r="W178" s="98">
        <f ca="1">_xlfn.XLOOKUP(G178&amp;$W$2,BS_CONTROLE[CHAVE],BS_CONTROLE[Quantidade_11],"-")</f>
        <v>2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0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>
        <f ca="1">_xlfn.XLOOKUP(G180&amp;$V$2,BS_CONTROLE[CHAVE],BS_CONTROLE[Quantidade_11],"-")</f>
        <v>1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Contrato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 t="str">
        <f ca="1">_xlfn.XLOOKUP(G181&amp;$U$2,BS_CONTROLE[CHAVE],BS_CONTROLE[Quantidade_11],"-")</f>
        <v>-</v>
      </c>
      <c r="V181" s="98">
        <f ca="1">_xlfn.XLOOKUP(G181&amp;$V$2,BS_CONTROLE[CHAVE],BS_CONTROLE[Quantidade_11],"-")</f>
        <v>0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>
        <f ca="1">_xlfn.XLOOKUP(G182&amp;$U$2,BS_CONTROLE[CHAVE],BS_CONTROLE[Quantidade_11],"-")</f>
        <v>0</v>
      </c>
      <c r="V182" s="98" t="str">
        <f ca="1">_xlfn.XLOOKUP(G182&amp;$V$2,BS_CONTROLE[CHAVE],BS_CONTROLE[Quantidade_11],"-")</f>
        <v>-</v>
      </c>
      <c r="W182" s="98">
        <f ca="1">_xlfn.XLOOKUP(G182&amp;$W$2,BS_CONTROLE[CHAVE],BS_CONTROLE[Quantidade_11],"-")</f>
        <v>0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2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>
        <f ca="1">_xlfn.XLOOKUP(G184&amp;$U$2,BS_CONTROLE[CHAVE],BS_CONTROLE[Quantidade_11],"-")</f>
        <v>0</v>
      </c>
      <c r="V184" s="98">
        <f ca="1">_xlfn.XLOOKUP(G184&amp;$V$2,BS_CONTROLE[CHAVE],BS_CONTROLE[Quantidade_11],"-")</f>
        <v>0</v>
      </c>
      <c r="W184" s="98">
        <f ca="1">_xlfn.XLOOKUP(G184&amp;$W$2,BS_CONTROLE[CHAVE],BS_CONTROLE[Quantidade_11],"-")</f>
        <v>0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1607</v>
      </c>
      <c r="D5" s="247"/>
      <c r="E5" s="247"/>
      <c r="F5" s="247"/>
      <c r="G5" s="247"/>
      <c r="H5" s="247"/>
      <c r="I5" s="247"/>
      <c r="J5" s="248"/>
      <c r="K5" s="249" t="s">
        <v>1608</v>
      </c>
      <c r="L5" s="250"/>
      <c r="M5" s="250"/>
      <c r="N5" s="250"/>
      <c r="O5" s="251" t="s">
        <v>1609</v>
      </c>
      <c r="P5" s="252"/>
      <c r="Q5" s="253"/>
    </row>
    <row r="6" spans="1:17" s="81" customFormat="1" ht="15.75" customHeight="1">
      <c r="A6" s="75" t="s">
        <v>1605</v>
      </c>
      <c r="B6" s="82" t="s">
        <v>1604</v>
      </c>
      <c r="C6" s="83" t="s">
        <v>1176</v>
      </c>
      <c r="D6" s="84" t="s">
        <v>1177</v>
      </c>
      <c r="E6" s="83" t="s">
        <v>1610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1611</v>
      </c>
      <c r="M6" s="116" t="s">
        <v>29</v>
      </c>
      <c r="N6" s="117" t="s">
        <v>1171</v>
      </c>
      <c r="O6" s="165" t="s">
        <v>1214</v>
      </c>
      <c r="P6" s="128"/>
      <c r="Q6" s="139" t="s">
        <v>1612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Contrato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1613</v>
      </c>
      <c r="C2" s="83" t="s">
        <v>1161</v>
      </c>
      <c r="D2" s="83" t="s">
        <v>1163</v>
      </c>
      <c r="E2" s="83" t="s">
        <v>1614</v>
      </c>
      <c r="F2" s="83" t="s">
        <v>1615</v>
      </c>
      <c r="G2" s="83" t="s">
        <v>1616</v>
      </c>
      <c r="H2" s="83" t="s">
        <v>1617</v>
      </c>
      <c r="I2" s="83" t="s">
        <v>1618</v>
      </c>
      <c r="J2" s="83" t="s">
        <v>1619</v>
      </c>
      <c r="K2" s="109" t="s">
        <v>1620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 hidden="1">
      <c r="B199" s="100" t="str">
        <f>IF(FN_MC!Y184="","*",FN_MC!Y184)</f>
        <v>*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 hidden="1">
      <c r="B200" s="100" t="str">
        <f>IF(FN_MC!Y185="","*",FN_MC!Y185)</f>
        <v>*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 hidden="1">
      <c r="B201" s="100" t="str">
        <f>IF(FN_MC!Y186="","*",FN_MC!Y186)</f>
        <v>*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 hidden="1">
      <c r="B202" s="100" t="str">
        <f>IF(FN_MC!Y187="","*",FN_MC!Y187)</f>
        <v>*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 hidden="1">
      <c r="B203" s="100" t="str">
        <f>IF(FN_MC!Y188="","*",FN_MC!Y188)</f>
        <v>*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2026-03-12T17:56:47Z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