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6354" documentId="120_S{118792C3-22EF-5104-A093-F22BFE3913F3}" xr6:coauthVersionLast="47" xr6:coauthVersionMax="47" xr10:uidLastSave="{9EAFBE7F-0C6E-43E9-807F-96C4AA80F0B9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6" hidden="1">'CONTROLE D+1'!$A$2:$W$1050</definedName>
    <definedName name="_xlnm._FilterDatabase" localSheetId="5" hidden="1">'CONTROLE D'!$A$6:$P$8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32" i="1" l="1" a="1"/>
  <c r="N432" i="1"/>
  <c r="M432" i="1" a="1"/>
  <c r="M432" i="1"/>
  <c r="N411" i="1" a="1"/>
  <c r="N411" i="1"/>
  <c r="M411" i="1" a="1"/>
  <c r="M411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M402" i="1" a="1"/>
  <c r="M402" i="1"/>
  <c r="N400" i="1" a="1"/>
  <c r="N400" i="1"/>
  <c r="M400" i="1" a="1"/>
  <c r="M400" i="1"/>
  <c r="N397" i="1" a="1"/>
  <c r="N397" i="1"/>
  <c r="M397" i="1" a="1"/>
  <c r="M397" i="1"/>
  <c r="M375" i="1" a="1"/>
  <c r="M375" i="1"/>
  <c r="AO388" i="1"/>
  <c r="A358" i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/>
  <c r="K60" i="15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 s="1"/>
  <c r="AI28" i="1"/>
  <c r="AJ28" i="1"/>
  <c r="AK28" i="1"/>
  <c r="AL28" i="1"/>
  <c r="AM28" i="1"/>
  <c r="AN28" i="1"/>
  <c r="AO28" i="1"/>
  <c r="AP28" i="1"/>
  <c r="AQ28" i="1"/>
  <c r="BB28" i="1"/>
  <c r="BE28" i="1" a="1"/>
  <c r="BE28" i="1" s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N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B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K372" i="15"/>
  <c r="L372" i="15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K394" i="15"/>
  <c r="L394" i="15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K397" i="15"/>
  <c r="L397" i="15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K398" i="15"/>
  <c r="L398" i="15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K399" i="15"/>
  <c r="L399" i="15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K403" i="15"/>
  <c r="L403" i="15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K404" i="15"/>
  <c r="L404" i="15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K405" i="15"/>
  <c r="L405" i="15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K408" i="15"/>
  <c r="L408" i="15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K414" i="15"/>
  <c r="L414" i="15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K429" i="15"/>
  <c r="L429" i="15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1" i="1" l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<sst xmlns="http://schemas.openxmlformats.org/spreadsheetml/2006/main" count="8328" uniqueCount="1629">
  <si>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</si>
  <si>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</si>
  <si>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</si>
  <si>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</si>
  <si>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</si>
  <si>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</si>
  <si>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</si>
  <si>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</si>
  <si>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</si>
  <si>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</si>
  <si>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</si>
  <si>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</si>
  <si>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</si>
  <si>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</si>
  <si>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</si>
  <si>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</si>
  <si>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</si>
  <si>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</si>
  <si>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</si>
  <si>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</si>
  <si>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</si>
  <si>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</si>
  <si>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</si>
  <si>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</si>
  <si>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</si>
  <si>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</si>
  <si>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</si>
  <si>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</si>
  <si>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</si>
  <si>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</si>
  <si>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</si>
  <si>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</si>
  <si>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</si>
  <si>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</si>
  <si>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</si>
  <si>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</si>
  <si>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</si>
  <si>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</si>
  <si>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</si>
  <si>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</si>
  <si>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</si>
  <si>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</si>
  <si>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</si>
  <si>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</si>
  <si>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</si>
  <si>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</si>
  <si>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</si>
  <si>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</si>
  <si>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</si>
  <si>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</si>
  <si>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</si>
  <si>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</si>
  <si>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</si>
  <si>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</si>
  <si>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</si>
  <si>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</si>
  <si>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</si>
  <si>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</si>
  <si>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</si>
  <si>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</si>
  <si>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</si>
  <si>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</si>
  <si>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</si>
  <si>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</si>
  <si>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</si>
  <si>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</si>
  <si>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</si>
  <si>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</si>
  <si>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</si>
  <si>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</si>
  <si>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</si>
  <si>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</si>
  <si>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</si>
  <si>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</si>
  <si>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</si>
  <si>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</si>
  <si>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</si>
  <si>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</si>
  <si>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</si>
  <si>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</si>
  <si>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</si>
  <si>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</si>
  <si>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</si>
  <si>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</si>
  <si>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</si>
  <si>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</si>
  <si>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</si>
  <si>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</si>
  <si>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</si>
  <si>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</si>
  <si>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</si>
  <si>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</si>
  <si>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</si>
  <si>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</si>
  <si>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</si>
  <si>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</si>
  <si>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</si>
  <si>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</si>
  <si>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</si>
  <si>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</si>
  <si>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</si>
  <si>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</si>
  <si>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</si>
  <si>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</si>
  <si>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</si>
  <si>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</si>
  <si>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</si>
  <si>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</si>
  <si>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</si>
  <si>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</si>
  <si>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</si>
  <si>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</si>
  <si>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</si>
  <si>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</si>
  <si>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</si>
  <si>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</si>
  <si>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</si>
  <si>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</si>
  <si>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</si>
  <si>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</si>
  <si>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</si>
  <si>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</si>
  <si>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</si>
  <si>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</si>
  <si>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</si>
  <si>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</si>
  <si>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</si>
  <si>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</si>
  <si>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</si>
  <si>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</si>
  <si>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</si>
  <si>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</si>
  <si>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</si>
  <si>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</si>
  <si>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</si>
  <si>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</si>
  <si>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</si>
  <si>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</si>
  <si>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</si>
  <si>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</si>
  <si>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</si>
  <si>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</si>
  <si>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</si>
  <si>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</si>
  <si>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</si>
  <si>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</si>
  <si>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</si>
  <si>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</si>
  <si>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</si>
  <si>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</si>
  <si>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</si>
  <si>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</si>
  <si>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</si>
  <si>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</si>
  <si>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</si>
  <si>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</si>
  <si>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</si>
  <si>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</si>
  <si>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</si>
  <si>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</si>
  <si>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</si>
  <si>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</si>
  <si>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</si>
  <si>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</si>
  <si>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</si>
  <si>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</si>
  <si>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</si>
  <si>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</si>
  <si>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</si>
  <si>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</si>
  <si>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</si>
  <si>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</si>
  <si>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</si>
  <si>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</si>
  <si>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</si>
  <si>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</si>
  <si>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</si>
  <si>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</si>
  <si>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</si>
  <si>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</si>
  <si>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</si>
  <si>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</si>
  <si>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</si>
  <si>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</si>
  <si>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</si>
  <si>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</si>
  <si>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</si>
  <si>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</si>
  <si>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</si>
  <si>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</si>
  <si>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</si>
  <si>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</si>
  <si>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</si>
  <si>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</si>
  <si>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</si>
  <si>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</si>
  <si>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</si>
  <si>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</si>
  <si>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</si>
  <si>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</si>
  <si>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</si>
  <si>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</si>
  <si>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</si>
  <si>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</si>
  <si>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</si>
  <si>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</si>
  <si>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</si>
  <si>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</si>
  <si>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</si>
  <si>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</si>
  <si>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</si>
  <si>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</si>
  <si>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</si>
  <si>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</si>
  <si>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</si>
  <si>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</si>
  <si>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</si>
  <si>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</si>
  <si>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</si>
  <si>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</si>
  <si>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</si>
  <si>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</si>
  <si>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</si>
  <si>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</si>
  <si>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</si>
  <si>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</si>
  <si>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</si>
  <si>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</si>
  <si>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</si>
  <si>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</si>
  <si>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</si>
  <si>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</si>
  <si>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</si>
  <si>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</si>
  <si>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</si>
  <si>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</si>
  <si>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</si>
  <si>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</si>
  <si>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</si>
  <si>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</si>
  <si>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</si>
  <si>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</si>
  <si>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</si>
  <si>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</si>
  <si>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</si>
  <si>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</si>
  <si>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</si>
  <si>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</si>
  <si>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</si>
  <si>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</si>
  <si>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</si>
  <si>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</si>
  <si>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</si>
  <si>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</si>
  <si>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</si>
  <si>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</si>
  <si>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</si>
  <si>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</si>
  <si>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</si>
  <si>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</si>
  <si>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</si>
  <si>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</si>
  <si>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</si>
  <si>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</si>
  <si>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</si>
  <si>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</si>
  <si>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</si>
  <si>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</si>
  <si>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</si>
  <si>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</si>
  <si>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</si>
  <si>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</si>
  <si>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</si>
  <si>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</si>
  <si>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</si>
  <si>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</si>
  <si>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</si>
  <si>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</si>
  <si>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</si>
  <si>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</si>
  <si>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</si>
  <si>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</si>
  <si>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</si>
  <si>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</si>
  <si>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</si>
  <si>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</si>
  <si>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</si>
  <si>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</si>
  <si>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</si>
  <si>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</si>
  <si>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</si>
  <si>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</si>
  <si>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</si>
  <si>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</si>
  <si>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</si>
  <si>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</si>
  <si>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</si>
  <si>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</si>
  <si>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</si>
  <si>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</si>
  <si>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</si>
  <si>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</si>
  <si>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</si>
  <si>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</si>
  <si>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</si>
  <si>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</si>
  <si>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</si>
  <si>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</si>
  <si>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</si>
  <si>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</si>
  <si>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</si>
  <si>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</si>
  <si>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</si>
  <si>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</si>
  <si>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</si>
  <si>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</si>
  <si>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</si>
  <si>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</si>
  <si>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</si>
  <si>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</si>
  <si>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</si>
  <si>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</si>
  <si>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</si>
  <si>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</si>
  <si>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</si>
  <si>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</si>
  <si>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</si>
  <si>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</si>
  <si>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</si>
  <si>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</si>
  <si>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</si>
  <si>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</si>
  <si>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</si>
  <si>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</si>
  <si>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</si>
  <si>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</si>
  <si>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</si>
  <si>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</si>
  <si>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</si>
  <si>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</si>
  <si>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</si>
  <si>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</si>
  <si>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</si>
  <si>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</si>
  <si>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</si>
  <si>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</si>
  <si>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</si>
  <si>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</si>
  <si>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</si>
  <si>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</si>
  <si>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</si>
  <si>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</si>
  <si>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</si>
  <si>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</si>
  <si>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</si>
  <si>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</si>
  <si>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</si>
  <si>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</si>
  <si>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</si>
  <si>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</si>
  <si>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</si>
  <si>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</si>
  <si>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</si>
  <si>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</si>
  <si>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</si>
  <si>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</si>
  <si>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</si>
  <si>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</si>
  <si>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</si>
  <si>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</si>
  <si>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</si>
  <si>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</si>
  <si>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</si>
  <si>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</si>
  <si>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</si>
  <si>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</si>
  <si>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</si>
  <si>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</si>
  <si>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</si>
  <si>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</si>
  <si>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</si>
  <si>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</si>
  <si>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</si>
  <si>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</si>
  <si>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</si>
  <si>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</si>
  <si>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</si>
  <si>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</si>
  <si>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</si>
  <si>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</si>
  <si>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</si>
  <si>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</si>
  <si>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</si>
  <si>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</si>
  <si>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</si>
  <si>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</si>
  <si>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</si>
  <si>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</si>
  <si>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</si>
  <si>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</si>
  <si>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</si>
  <si>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</si>
  <si>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</si>
  <si>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</si>
  <si>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</si>
  <si>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</si>
  <si>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</si>
  <si>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</si>
  <si>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</si>
  <si>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</si>
  <si>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</si>
  <si>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</si>
  <si>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</si>
  <si>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</si>
  <si>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</si>
  <si>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</si>
  <si>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</si>
  <si>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</si>
  <si>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</si>
  <si>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</si>
  <si>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</si>
  <si>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</si>
  <si>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</si>
  <si>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</si>
  <si>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</si>
  <si>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</si>
  <si>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</si>
  <si>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</si>
  <si>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</si>
  <si>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</si>
  <si>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</si>
  <si>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</si>
  <si>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</si>
  <si>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</si>
  <si>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</si>
  <si>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</si>
  <si>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</si>
  <si>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</si>
  <si>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</si>
  <si>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</si>
  <si>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</si>
  <si>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</si>
  <si>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</si>
  <si>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</si>
  <si>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</si>
  <si>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</si>
  <si>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</si>
  <si>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</si>
  <si>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</si>
  <si>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</si>
  <si>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</si>
  <si>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</si>
  <si>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</si>
  <si>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</si>
  <si>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</si>
  <si>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</si>
  <si>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</si>
  <si>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</si>
  <si>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</si>
  <si>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</si>
  <si>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</si>
  <si>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</si>
  <si>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</si>
  <si>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</si>
  <si>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</si>
  <si>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</si>
  <si>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</si>
  <si>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</si>
  <si>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</si>
  <si>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</si>
  <si>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</si>
  <si>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</si>
  <si>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</si>
  <si>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</si>
  <si>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</si>
  <si>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</si>
  <si>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</si>
  <si>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</si>
  <si>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</si>
  <si>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</si>
  <si>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</si>
  <si>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</si>
  <si>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</si>
  <si>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</si>
  <si>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</si>
  <si>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</si>
  <si>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</si>
  <si>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</si>
  <si>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</si>
  <si>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</si>
  <si>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</si>
  <si>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</si>
  <si>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</si>
  <si>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</si>
  <si>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</si>
  <si>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</si>
  <si>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</si>
  <si>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</si>
  <si>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</si>
  <si>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</si>
  <si>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</si>
  <si>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</si>
  <si>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</si>
  <si>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</si>
  <si>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</si>
  <si>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</si>
  <si>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</si>
  <si>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</si>
  <si>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</si>
  <si>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</si>
  <si>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</si>
  <si>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</si>
  <si>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</si>
  <si>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</si>
  <si>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</si>
  <si>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</si>
  <si>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</si>
  <si>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</si>
  <si>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</si>
  <si>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</si>
  <si>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</si>
  <si>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</si>
  <si>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</si>
  <si>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</si>
  <si>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</si>
  <si>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</si>
  <si>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</si>
  <si>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</si>
  <si>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</si>
  <si>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</si>
  <si>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</si>
  <si>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</si>
  <si>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</si>
  <si>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</si>
  <si>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</si>
  <si>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</si>
  <si>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</si>
  <si>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</si>
  <si>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</si>
  <si>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</si>
  <si>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</si>
  <si>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</si>
  <si>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</si>
  <si>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</si>
  <si>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</si>
  <si>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</si>
  <si>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</si>
  <si>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</si>
  <si>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</si>
  <si>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</si>
  <si>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</si>
  <si>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</si>
  <si>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</si>
  <si>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</si>
  <si>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</si>
  <si>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</si>
  <si>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</si>
  <si>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</si>
  <si>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</si>
  <si>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</si>
  <si>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</si>
  <si>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</si>
  <si>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</si>
  <si>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</si>
  <si>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</si>
  <si>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</si>
  <si>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</si>
  <si>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</si>
  <si>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</si>
  <si>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</si>
  <si>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</si>
  <si>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</si>
  <si>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</si>
  <si>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</si>
  <si>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</si>
  <si>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</si>
  <si>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</si>
  <si>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</si>
  <si>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</si>
  <si>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</si>
  <si>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</si>
  <si>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</si>
  <si>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</si>
  <si>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</si>
  <si>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</si>
  <si>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</si>
  <si>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</si>
  <si>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</si>
  <si>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</si>
  <si>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</si>
  <si>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</si>
  <si>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</si>
  <si>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</si>
  <si>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</si>
  <si>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</si>
  <si>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</si>
  <si>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</si>
  <si>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</si>
  <si>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</si>
  <si>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</si>
  <si>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</si>
  <si>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</si>
  <si>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</si>
  <si>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</si>
  <si>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</si>
  <si>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</si>
  <si>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</si>
  <si>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</si>
  <si>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</si>
  <si>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</si>
  <si>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</si>
  <si>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</si>
  <si>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</si>
  <si>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</si>
  <si>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</si>
  <si>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</si>
  <si>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</si>
  <si>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</si>
  <si>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</si>
  <si>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</si>
  <si>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</si>
  <si>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</si>
  <si>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</si>
  <si>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</si>
  <si>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</si>
  <si>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</si>
  <si>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</si>
  <si>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</si>
  <si>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</si>
  <si>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</si>
  <si>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</si>
  <si>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</si>
  <si>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</si>
  <si>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</si>
  <si>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</si>
  <si>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</si>
  <si>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</si>
  <si>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</si>
  <si>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</si>
  <si>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</si>
  <si>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</si>
  <si>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</si>
  <si>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</si>
  <si>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</si>
  <si>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</si>
  <si>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</si>
  <si>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</si>
  <si>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</si>
  <si>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</si>
  <si>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</si>
  <si>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</si>
  <si>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</si>
  <si>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</si>
  <si>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</si>
  <si>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</si>
  <si>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</si>
  <si>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</si>
  <si>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</si>
  <si>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</si>
  <si>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</si>
  <si>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</si>
  <si>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</si>
  <si>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</si>
  <si>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</si>
  <si>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</si>
  <si>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</si>
  <si>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</si>
  <si>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</si>
  <si>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</si>
  <si>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</si>
  <si>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</si>
  <si>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</si>
  <si>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</si>
  <si>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</si>
  <si>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</si>
  <si>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</si>
  <si>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</si>
  <si>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</si>
  <si>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</si>
  <si>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</si>
  <si>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</si>
  <si>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</si>
  <si>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</si>
  <si>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</si>
  <si>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</si>
  <si>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</si>
  <si>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</si>
  <si>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</si>
  <si>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</si>
  <si>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</si>
  <si>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</si>
  <si>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>E17</t>
  </si>
  <si>
    <t>CAMINHÃO DE SOLDA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</si>
  <si>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</si>
  <si>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</si>
  <si>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</si>
  <si>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</si>
  <si>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</si>
  <si>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</si>
  <si>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</si>
  <si>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</si>
  <si>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</si>
  <si>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</si>
  <si>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</si>
  <si>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</si>
  <si>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</si>
  <si>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</si>
  <si>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</si>
  <si>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</si>
  <si>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</si>
  <si>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</si>
  <si>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</si>
  <si>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</si>
  <si>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</si>
  <si>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</si>
  <si>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</si>
  <si>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</si>
  <si>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</si>
  <si>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</si>
  <si>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</si>
  <si>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</si>
  <si>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</si>
  <si>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</si>
  <si>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</si>
  <si>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</si>
  <si>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</si>
  <si>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</si>
  <si>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</si>
  <si>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</si>
  <si>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</si>
  <si>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</si>
  <si>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</si>
  <si>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</si>
  <si>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</si>
  <si>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</si>
  <si>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</si>
  <si>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</si>
  <si>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</si>
  <si>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</si>
  <si>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</si>
  <si>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</si>
  <si>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</si>
  <si>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</si>
  <si>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</si>
  <si>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</si>
  <si>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</si>
  <si>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</si>
  <si>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</si>
  <si>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</si>
  <si>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</si>
  <si>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</si>
  <si>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</si>
  <si>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</si>
  <si>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</si>
  <si>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</si>
  <si>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</si>
  <si>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</si>
  <si>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</si>
  <si>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</si>
  <si>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</si>
  <si>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</si>
  <si>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</si>
  <si>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</si>
  <si>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</si>
  <si>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</si>
  <si>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</si>
  <si>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</si>
  <si>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</si>
  <si>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</si>
  <si>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</si>
  <si>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</si>
  <si>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</si>
  <si>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</si>
  <si>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</si>
  <si>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</si>
  <si>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</si>
  <si>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</si>
  <si>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</si>
  <si>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</si>
  <si>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</si>
  <si>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</si>
  <si>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</si>
  <si>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</si>
  <si>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</si>
  <si>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</si>
  <si>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</si>
  <si>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</si>
  <si>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</si>
  <si>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</si>
  <si>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</si>
  <si>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</si>
  <si>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</si>
  <si>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</si>
  <si>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</si>
  <si>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</si>
  <si>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</si>
  <si>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</si>
  <si>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</si>
  <si>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</si>
  <si>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</si>
  <si>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</si>
  <si>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</si>
  <si>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</si>
  <si>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</si>
  <si>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</si>
  <si>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</si>
  <si>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</si>
  <si>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</si>
  <si>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</si>
  <si>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</si>
  <si>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</si>
  <si>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</si>
  <si>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</si>
  <si>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</si>
  <si>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</si>
  <si>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</si>
  <si>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</si>
  <si>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</si>
  <si>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</si>
  <si>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</si>
  <si>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</si>
  <si>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</si>
  <si>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</si>
  <si>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</si>
  <si>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</si>
  <si>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</si>
  <si>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</si>
  <si>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</si>
  <si>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</si>
  <si>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</si>
  <si>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</si>
  <si>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</si>
  <si>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</si>
  <si>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</si>
  <si>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</si>
  <si>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</si>
  <si>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</si>
  <si>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</si>
  <si>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</si>
  <si>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</si>
  <si>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</si>
  <si>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</si>
  <si>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</si>
  <si>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</si>
  <si>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</si>
  <si>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</si>
  <si>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</si>
  <si>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</si>
  <si>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</si>
  <si>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</si>
  <si>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</si>
  <si>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</si>
  <si>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</si>
  <si>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</si>
  <si>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</si>
  <si>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</si>
  <si>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</si>
  <si>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</si>
  <si>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</si>
  <si>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</si>
  <si>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</si>
  <si>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</si>
  <si>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</si>
  <si>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</si>
  <si>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</si>
  <si>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</si>
  <si>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</si>
  <si>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</si>
  <si>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</si>
  <si>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</si>
  <si>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</si>
  <si>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</si>
  <si>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</si>
  <si>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</si>
  <si>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</si>
  <si>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</si>
  <si>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</si>
  <si>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</si>
  <si>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</si>
  <si>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</si>
  <si>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</si>
  <si>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</si>
  <si>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</si>
  <si>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</si>
  <si>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</si>
  <si>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</si>
  <si>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</si>
  <si>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</si>
  <si>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</si>
  <si>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</si>
  <si>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</si>
  <si>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</si>
  <si>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</si>
  <si>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</si>
  <si>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</si>
  <si>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</si>
  <si>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</si>
  <si>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</si>
  <si>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</si>
  <si>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</si>
  <si>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</si>
  <si>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</si>
  <si>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</si>
  <si>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</si>
  <si>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</si>
  <si>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</si>
  <si>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</si>
  <si>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</si>
  <si>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</si>
  <si>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</si>
  <si>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</si>
  <si>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</si>
  <si>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</si>
  <si>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</si>
  <si>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</si>
  <si>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</si>
  <si>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</si>
  <si>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</si>
  <si>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</si>
  <si>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</si>
  <si>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</si>
  <si>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</si>
  <si>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</si>
  <si>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</si>
  <si>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</si>
  <si>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</si>
  <si>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</si>
  <si>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</si>
  <si>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</si>
  <si>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</si>
  <si>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</si>
  <si>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</si>
  <si>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</si>
  <si>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</si>
  <si>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</si>
  <si>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</si>
  <si>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</si>
  <si>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</si>
  <si>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</si>
  <si>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</si>
  <si>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</si>
  <si>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</si>
  <si>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</si>
  <si>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</si>
  <si>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</si>
  <si>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</si>
  <si>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</si>
  <si>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</si>
  <si>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</si>
  <si>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</si>
  <si>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</si>
  <si>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</si>
  <si>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</si>
  <si>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</si>
  <si>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</si>
  <si>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</si>
  <si>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</si>
  <si>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</si>
  <si>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</si>
  <si>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</si>
  <si>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</si>
  <si>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</si>
  <si>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</si>
  <si>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</si>
  <si>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</si>
  <si>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</si>
  <si>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</si>
  <si>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</si>
  <si>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</si>
  <si>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</si>
  <si>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</si>
  <si>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</si>
  <si>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</si>
  <si>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</si>
  <si>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</si>
  <si>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</si>
  <si>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</si>
  <si>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</si>
  <si>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</si>
  <si>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</si>
  <si>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</si>
  <si>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</si>
  <si>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</si>
  <si>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</si>
  <si>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</si>
  <si>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</si>
  <si>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</si>
  <si>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</si>
  <si>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</si>
  <si>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</si>
  <si>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</si>
  <si>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</si>
  <si>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</si>
  <si>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</si>
  <si>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</si>
  <si>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</si>
  <si>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</si>
  <si>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</si>
  <si>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</si>
  <si>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</si>
  <si>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</si>
  <si>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</si>
  <si>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</si>
  <si>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</si>
  <si>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</si>
  <si>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</si>
  <si>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</si>
  <si>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</si>
  <si>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</si>
  <si>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</si>
  <si>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</si>
  <si>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</si>
  <si>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</si>
  <si>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</si>
  <si>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</si>
  <si>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</si>
  <si>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</si>
  <si>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</si>
  <si>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</si>
  <si>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</si>
  <si>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</si>
  <si>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</si>
  <si>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</si>
  <si>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</si>
  <si>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</si>
  <si>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</si>
  <si>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</si>
  <si>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</si>
  <si>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</si>
  <si>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</si>
  <si>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</si>
  <si>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</si>
  <si>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</si>
  <si>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</si>
  <si>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</si>
  <si>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</si>
  <si>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</si>
  <si>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</si>
  <si>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</si>
  <si>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</si>
  <si>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</si>
  <si>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</si>
  <si>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</si>
  <si>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</si>
  <si>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</si>
  <si>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</si>
  <si>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</si>
  <si>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</si>
  <si>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</si>
  <si>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</si>
  <si>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</si>
  <si>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</si>
  <si>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</si>
  <si>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</si>
  <si>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</si>
  <si>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</si>
  <si>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</si>
  <si>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</si>
  <si>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</si>
  <si>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</si>
  <si>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</si>
  <si>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</si>
  <si>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</si>
  <si>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</si>
  <si>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</si>
  <si>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</si>
  <si>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</si>
  <si>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</si>
  <si>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</si>
  <si>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</si>
  <si>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</si>
  <si>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</si>
  <si>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</si>
  <si>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</si>
  <si>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</si>
  <si>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</si>
  <si>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</si>
  <si>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</si>
  <si>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</si>
  <si>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</si>
  <si>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</si>
  <si>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</si>
  <si>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</si>
  <si>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</si>
  <si>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</si>
  <si>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</si>
  <si>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</si>
  <si>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</si>
  <si>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</si>
  <si>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</si>
  <si>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</si>
  <si>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</si>
  <si>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</si>
  <si>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</si>
  <si>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</si>
  <si>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</si>
  <si>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</si>
  <si>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</si>
  <si>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</si>
  <si>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</si>
  <si>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</si>
  <si>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</si>
  <si>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</si>
  <si>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</si>
  <si>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</si>
  <si>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</si>
  <si>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</si>
  <si>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</si>
  <si>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</si>
  <si>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</si>
  <si>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</si>
  <si>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</si>
  <si>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</si>
  <si>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</si>
  <si>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</si>
  <si>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</si>
  <si>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</si>
  <si>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</si>
  <si>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</si>
  <si>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</si>
  <si>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</si>
  <si>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</si>
  <si>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</si>
  <si>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</si>
  <si>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</si>
  <si>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</si>
  <si>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</si>
  <si>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</si>
  <si>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</si>
  <si>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</si>
  <si>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</si>
  <si>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</si>
  <si>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</si>
  <si>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</si>
  <si>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</si>
  <si>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</si>
  <si>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</si>
  <si>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</si>
  <si>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</si>
  <si>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</si>
  <si>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</si>
  <si>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</si>
  <si>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</si>
  <si>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</si>
  <si>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</si>
  <si>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</si>
  <si>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</si>
  <si>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</si>
  <si>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</si>
  <si>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</si>
  <si>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</si>
  <si>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</si>
  <si>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</si>
  <si>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</si>
  <si>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</si>
  <si>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</si>
  <si>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</si>
  <si>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</si>
  <si>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</si>
  <si>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</si>
  <si>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</si>
  <si>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</si>
  <si>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</si>
  <si>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</si>
  <si>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</si>
  <si>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</si>
  <si>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</si>
  <si>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</si>
  <si>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</si>
  <si>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</si>
  <si>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</si>
  <si>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</si>
  <si>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</si>
  <si>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</si>
  <si>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</si>
  <si>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</si>
  <si>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</si>
  <si>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</si>
  <si>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</si>
  <si>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</si>
  <si>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</si>
  <si>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</si>
  <si>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</si>
  <si>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</si>
  <si>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</si>
  <si>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</si>
  <si>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</si>
  <si>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</si>
  <si>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</si>
  <si>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</si>
  <si>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</si>
  <si>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</si>
  <si>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</si>
  <si>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</si>
  <si>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</si>
  <si>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</si>
  <si>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</si>
  <si>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</si>
  <si>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</si>
  <si>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</si>
  <si>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</si>
  <si>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</si>
  <si>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</si>
  <si>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</si>
  <si>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</si>
  <si>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</si>
  <si>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</si>
  <si>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</si>
  <si>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</si>
  <si>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</si>
  <si>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</si>
  <si>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</si>
  <si>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</si>
  <si>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</si>
  <si>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</si>
  <si>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</si>
  <si>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</si>
  <si>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</si>
  <si>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</si>
  <si>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MATERIAL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</si>
  <si>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</si>
  <si>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</si>
  <si>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</si>
  <si>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</si>
  <si>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</si>
  <si>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</si>
  <si>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</si>
  <si>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</si>
  <si>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</si>
  <si>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</si>
  <si>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</si>
  <si>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</si>
  <si>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</si>
  <si>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</si>
  <si>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</si>
  <si>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</si>
  <si>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</si>
  <si>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</si>
  <si>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</si>
  <si>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</si>
  <si>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 xml:space="preserve">Previsão de solicitar MC1 13h30 / </t>
  </si>
  <si>
    <t>TP não solicita intervalo/ realizado acabamento.</t>
  </si>
  <si>
    <t>Acionado maquinista  /  MC1 10h31 /autorizado entrada na via 11h52 / aguardando passagem do M80 para deslocar para km de trabalho.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</si>
  <si>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</si>
  <si>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</si>
  <si>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 Aguardando passagem do M80 para realizar a descarga de dormentes no km190+000</t>
  </si>
  <si>
    <t>Cancelado pela via / priorização de W59</t>
  </si>
  <si>
    <t>V95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</si>
  <si>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</si>
  <si>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</si>
  <si>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</si>
  <si>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</si>
  <si>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</si>
  <si>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</si>
  <si>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</si>
  <si>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</si>
  <si>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</si>
  <si>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</si>
  <si>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</si>
  <si>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</si>
  <si>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</si>
  <si>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</si>
  <si>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</si>
  <si>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</si>
  <si>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 xml:space="preserve">MC1 07h55 /  Previsão de faixa após i22, autorizado 08:59, em inspeção a ZPT </t>
  </si>
  <si>
    <t>MC1 08h25 /  Em deslocamento da turmas</t>
  </si>
  <si>
    <t>MC1 07h13 / autorizado entrada na via 08h03 / Em deslocamento das turmas</t>
  </si>
  <si>
    <t xml:space="preserve">Equipe pronta 09:05, sem oportunidade </t>
  </si>
  <si>
    <t xml:space="preserve">TP pronto 10h47 / Previsão de faixa após i22 (A confirmar) / </t>
  </si>
  <si>
    <t>3 ( Lucas  fixo)+ 2 Escala</t>
  </si>
  <si>
    <t>Descarga de dormentes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</si>
  <si>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</si>
  <si>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</si>
  <si>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W96 solicita MC1 em ZEM-1 às 07h30 e circula em licença até o KM 151+780 em ZRB150-2
Invasão de 40min em ZRB-2 para descarga dos dormentes próximos ao travessão de ZRB (combinar melhor horário com CCO)</t>
  </si>
  <si>
    <t>ANDERSON (TF-680)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</si>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</sst>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9" fillId="0" borderId="0" xfId="0" applyFont="1"/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>
    <filterColumn colId="1">
      <filters>
        <dateGroupItem year="2026" month="2" day="16" dateTimeGrouping="day"/>
      </filters>
    </filterColumn>
  </autoFilter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DATA" dataDxfId="153" totalsRowDxfId="154"/>
    <tableColumn id="3" xr3:uid="{00000000-0010-0000-0000-000003000000}" name="Semana" dataDxfId="151" totalsRowDxfId="152">
      <calculatedColumnFormula>IF(BS_CONTROLE[[#This Row],[DATA]]="","",WEEKNUM(BS_CONTROLE[[#This Row],[DATA]]))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P1" activePane="topRight" state="frozen"/>
      <selection pane="topRight" activeCell="BB377" sqref="BB37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11" t="s">
        <v>583</v>
      </c>
      <c r="C1" s="212"/>
      <c r="D1" s="212"/>
      <c r="E1" s="3"/>
      <c r="F1" s="211" t="s">
        <v>584</v>
      </c>
      <c r="G1" s="212"/>
      <c r="H1" s="213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2"/>
      <c r="AG1" s="214"/>
      <c r="AH1" s="5"/>
      <c r="AI1" s="188" t="s">
        <v>585</v>
      </c>
      <c r="AJ1" s="189"/>
      <c r="AK1" s="189"/>
      <c r="AL1" s="189"/>
      <c r="AM1" s="190"/>
      <c r="AN1" s="191"/>
      <c r="AO1" s="189"/>
      <c r="AP1" s="189"/>
      <c r="AQ1" s="189"/>
      <c r="AR1" s="189"/>
      <c r="AS1" s="189"/>
      <c r="AT1" s="189"/>
      <c r="AU1" s="189"/>
      <c r="AV1" s="189"/>
      <c r="AW1" s="189"/>
      <c r="AX1" s="189"/>
      <c r="AY1" s="189"/>
      <c r="AZ1" s="189"/>
      <c r="BA1" s="189"/>
      <c r="BB1" s="189"/>
      <c r="BC1" s="189"/>
      <c r="BD1" s="189"/>
      <c r="BE1" s="189"/>
      <c r="BF1" s="192"/>
      <c r="BG1" s="5"/>
      <c r="BH1" s="193" t="s">
        <v>586</v>
      </c>
      <c r="BI1" s="194"/>
      <c r="BJ1" s="194"/>
      <c r="BK1" s="195"/>
      <c r="BL1" s="5"/>
      <c r="BM1" s="185" t="s">
        <v>587</v>
      </c>
      <c r="BN1" s="186"/>
      <c r="BO1" s="186"/>
      <c r="BP1" s="186"/>
      <c r="BQ1" s="186"/>
      <c r="BR1" s="186"/>
      <c r="BS1" s="187"/>
      <c r="BT1" s="8"/>
    </row>
    <row r="2" spans="1:72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188" t="s">
        <v>588</v>
      </c>
      <c r="AJ2" s="189"/>
      <c r="AK2" s="189"/>
      <c r="AL2" s="189"/>
      <c r="AM2" s="190"/>
      <c r="AN2" s="191"/>
      <c r="AO2" s="189"/>
      <c r="AP2" s="189"/>
      <c r="AQ2" s="192"/>
      <c r="AR2" s="6"/>
      <c r="AS2" s="188" t="s">
        <v>591</v>
      </c>
      <c r="AT2" s="189"/>
      <c r="AU2" s="189"/>
      <c r="AV2" s="189"/>
      <c r="AW2" s="189"/>
      <c r="AX2" s="189"/>
      <c r="AY2" s="192"/>
      <c r="AZ2" s="6"/>
      <c r="BA2" s="202" t="s">
        <v>592</v>
      </c>
      <c r="BB2" s="203"/>
      <c r="BC2" s="188" t="s">
        <v>589</v>
      </c>
      <c r="BD2" s="189"/>
      <c r="BE2" s="189"/>
      <c r="BF2" s="192"/>
      <c r="BG2" s="5"/>
      <c r="BH2" s="196"/>
      <c r="BI2" s="197"/>
      <c r="BJ2" s="197"/>
      <c r="BK2" s="198"/>
      <c r="BL2" s="5"/>
      <c r="BM2" s="199"/>
      <c r="BN2" s="200"/>
      <c r="BO2" s="200"/>
      <c r="BP2" s="200"/>
      <c r="BQ2" s="200"/>
      <c r="BR2" s="200"/>
      <c r="BS2" s="201"/>
      <c r="BT2" s="8"/>
    </row>
    <row r="3" spans="1:72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202" t="s">
        <v>593</v>
      </c>
      <c r="AJ3" s="203"/>
      <c r="AK3" s="202" t="s">
        <v>594</v>
      </c>
      <c r="AL3" s="208"/>
      <c r="AM3" s="209"/>
      <c r="AN3" s="210"/>
      <c r="AO3" s="208"/>
      <c r="AP3" s="208"/>
      <c r="AQ3" s="203"/>
      <c r="AR3" s="63"/>
      <c r="AS3" s="206" t="s">
        <v>600</v>
      </c>
      <c r="AT3" s="207"/>
      <c r="AU3" s="206" t="s">
        <v>601</v>
      </c>
      <c r="AV3" s="207"/>
      <c r="AW3" s="206" t="s">
        <v>602</v>
      </c>
      <c r="AX3" s="207"/>
      <c r="AY3" s="63" t="s">
        <v>603</v>
      </c>
      <c r="AZ3" s="63"/>
      <c r="BA3" s="204"/>
      <c r="BB3" s="205"/>
      <c r="BC3" s="202" t="s">
        <v>596</v>
      </c>
      <c r="BD3" s="208"/>
      <c r="BE3" s="208"/>
      <c r="BF3" s="203"/>
      <c r="BG3" s="62"/>
      <c r="BH3" s="196"/>
      <c r="BI3" s="197"/>
      <c r="BJ3" s="197"/>
      <c r="BK3" s="198"/>
      <c r="BL3" s="62"/>
      <c r="BM3" s="185" t="s">
        <v>604</v>
      </c>
      <c r="BN3" s="186"/>
      <c r="BO3" s="186"/>
      <c r="BP3" s="187"/>
      <c r="BQ3" s="185" t="s">
        <v>605</v>
      </c>
      <c r="BR3" s="186"/>
      <c r="BS3" s="187"/>
      <c r="BT3" s="155"/>
    </row>
    <row r="4" spans="1:72" s="8" customFormat="1" ht="11.25">
      <c r="A4" s="39" t="s">
        <v>606</v>
      </c>
      <c r="B4" s="40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</row>
    <row r="5" spans="1:72" s="7" customFormat="1" ht="14.25" customHeight="1">
      <c r="A5" s="123" t="s">
        <v>610</v>
      </c>
      <c r="B5" s="123" t="s">
        <v>611</v>
      </c>
      <c r="C5" s="123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8" t="s">
        <v>676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677</v>
      </c>
      <c r="E6" s="159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686</v>
      </c>
      <c r="E7" s="159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690</v>
      </c>
      <c r="E8" s="159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691</v>
      </c>
      <c r="E9" s="159">
        <v>4</v>
      </c>
      <c r="F9" s="126" t="s">
        <v>692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693</v>
      </c>
      <c r="E12" s="159"/>
      <c r="F12" s="126" t="s">
        <v>694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695</v>
      </c>
      <c r="N12" s="150" t="s">
        <v>696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697</v>
      </c>
      <c r="W12" s="151" t="s">
        <v>698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699</v>
      </c>
      <c r="BG12" s="16"/>
      <c r="BH12" s="17">
        <v>0</v>
      </c>
      <c r="BI12" s="17"/>
      <c r="BJ12" s="17" t="s">
        <v>700</v>
      </c>
      <c r="BK12" s="18" t="s">
        <v>700</v>
      </c>
      <c r="BL12" s="16"/>
      <c r="BM12" s="130" t="s">
        <v>451</v>
      </c>
      <c r="BN12" s="130" t="s">
        <v>451</v>
      </c>
      <c r="BO12" s="130" t="s">
        <v>451</v>
      </c>
      <c r="BP12" s="18" t="s">
        <v>700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701</v>
      </c>
      <c r="E13" s="159"/>
      <c r="F13" s="126" t="s">
        <v>702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703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704</v>
      </c>
      <c r="W13" s="151" t="s">
        <v>698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704</v>
      </c>
      <c r="BG13" s="16"/>
      <c r="BH13" s="17">
        <v>0</v>
      </c>
      <c r="BI13" s="17"/>
      <c r="BJ13" s="17" t="s">
        <v>705</v>
      </c>
      <c r="BK13" s="18" t="s">
        <v>705</v>
      </c>
      <c r="BL13" s="16"/>
      <c r="BM13" s="130" t="s">
        <v>447</v>
      </c>
      <c r="BN13" s="130" t="s">
        <v>471</v>
      </c>
      <c r="BO13" s="130" t="s">
        <v>471</v>
      </c>
      <c r="BP13" s="18" t="s">
        <v>705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706</v>
      </c>
      <c r="E14" s="159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707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708</v>
      </c>
      <c r="AL14" s="31" t="s">
        <v>708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707</v>
      </c>
      <c r="BG14" s="16"/>
      <c r="BH14" s="17">
        <v>0</v>
      </c>
      <c r="BI14" s="17"/>
      <c r="BJ14" s="17" t="s">
        <v>709</v>
      </c>
      <c r="BK14" s="18" t="s">
        <v>709</v>
      </c>
      <c r="BL14" s="16"/>
      <c r="BM14" s="130" t="s">
        <v>451</v>
      </c>
      <c r="BN14" s="130" t="s">
        <v>451</v>
      </c>
      <c r="BO14" s="130" t="s">
        <v>451</v>
      </c>
      <c r="BP14" s="18" t="s">
        <v>709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677</v>
      </c>
      <c r="E15" s="159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709</v>
      </c>
      <c r="BK15" s="18" t="s">
        <v>709</v>
      </c>
      <c r="BL15" s="16"/>
      <c r="BM15" s="130" t="s">
        <v>451</v>
      </c>
      <c r="BN15" s="130" t="s">
        <v>451</v>
      </c>
      <c r="BO15" s="130" t="s">
        <v>451</v>
      </c>
      <c r="BP15" s="18" t="s">
        <v>709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710</v>
      </c>
      <c r="E16" s="159"/>
      <c r="F16" s="126" t="s">
        <v>711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712</v>
      </c>
      <c r="W16" s="151" t="s">
        <v>713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712</v>
      </c>
      <c r="BG16" s="16"/>
      <c r="BH16" s="17">
        <v>0</v>
      </c>
      <c r="BI16" s="17"/>
      <c r="BJ16" s="17" t="s">
        <v>714</v>
      </c>
      <c r="BK16" s="18" t="s">
        <v>709</v>
      </c>
      <c r="BL16" s="16"/>
      <c r="BM16" s="130" t="s">
        <v>451</v>
      </c>
      <c r="BN16" s="130" t="s">
        <v>451</v>
      </c>
      <c r="BO16" s="130" t="s">
        <v>451</v>
      </c>
      <c r="BP16" s="18" t="s">
        <v>709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710</v>
      </c>
      <c r="E17" s="159"/>
      <c r="F17" s="126" t="s">
        <v>715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712</v>
      </c>
      <c r="W17" s="151" t="s">
        <v>716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712</v>
      </c>
      <c r="BG17" s="16"/>
      <c r="BH17" s="17">
        <v>0</v>
      </c>
      <c r="BI17" s="17"/>
      <c r="BJ17" s="17" t="s">
        <v>714</v>
      </c>
      <c r="BK17" s="18" t="s">
        <v>709</v>
      </c>
      <c r="BL17" s="16"/>
      <c r="BM17" s="130" t="s">
        <v>451</v>
      </c>
      <c r="BN17" s="130" t="s">
        <v>451</v>
      </c>
      <c r="BO17" s="130" t="s">
        <v>451</v>
      </c>
      <c r="BP17" s="18" t="s">
        <v>709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686</v>
      </c>
      <c r="E19" s="159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717</v>
      </c>
      <c r="BK19" s="18" t="s">
        <v>717</v>
      </c>
      <c r="BL19" s="16"/>
      <c r="BM19" s="130" t="s">
        <v>451</v>
      </c>
      <c r="BN19" s="130" t="s">
        <v>451</v>
      </c>
      <c r="BO19" s="130" t="s">
        <v>451</v>
      </c>
      <c r="BP19" s="18" t="s">
        <v>717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718</v>
      </c>
      <c r="E20" s="159"/>
      <c r="F20" s="126" t="s">
        <v>719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720</v>
      </c>
      <c r="W20" s="151" t="s">
        <v>721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720</v>
      </c>
      <c r="BG20" s="16"/>
      <c r="BH20" s="17">
        <v>0</v>
      </c>
      <c r="BI20" s="17"/>
      <c r="BJ20" s="17" t="s">
        <v>722</v>
      </c>
      <c r="BK20" s="18" t="s">
        <v>723</v>
      </c>
      <c r="BL20" s="16"/>
      <c r="BM20" s="130" t="s">
        <v>451</v>
      </c>
      <c r="BN20" s="130" t="s">
        <v>451</v>
      </c>
      <c r="BO20" s="130" t="s">
        <v>451</v>
      </c>
      <c r="BP20" s="18" t="s">
        <v>723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724</v>
      </c>
      <c r="E21" s="159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725</v>
      </c>
      <c r="N21" s="150" t="s">
        <v>726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727</v>
      </c>
      <c r="W21" s="151" t="s">
        <v>728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727</v>
      </c>
      <c r="BG21" s="16"/>
      <c r="BH21" s="17">
        <v>2</v>
      </c>
      <c r="BI21" s="17"/>
      <c r="BJ21" s="17" t="s">
        <v>729</v>
      </c>
      <c r="BK21" s="18" t="s">
        <v>729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730</v>
      </c>
      <c r="E22" s="159"/>
      <c r="F22" s="126" t="s">
        <v>731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732</v>
      </c>
      <c r="W22" s="151" t="s">
        <v>733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732</v>
      </c>
      <c r="BG22" s="16"/>
      <c r="BH22" s="17">
        <v>0</v>
      </c>
      <c r="BI22" s="17"/>
      <c r="BJ22" s="17" t="s">
        <v>734</v>
      </c>
      <c r="BK22" s="18" t="s">
        <v>723</v>
      </c>
      <c r="BL22" s="16"/>
      <c r="BM22" s="130" t="s">
        <v>451</v>
      </c>
      <c r="BN22" s="130" t="s">
        <v>451</v>
      </c>
      <c r="BO22" s="130" t="s">
        <v>451</v>
      </c>
      <c r="BP22" s="18" t="s">
        <v>723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735</v>
      </c>
      <c r="E23" s="159"/>
      <c r="F23" s="126" t="s">
        <v>736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737</v>
      </c>
      <c r="W23" s="151" t="s">
        <v>738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737</v>
      </c>
      <c r="BG23" s="16"/>
      <c r="BH23" s="17">
        <v>0</v>
      </c>
      <c r="BI23" s="17"/>
      <c r="BJ23" s="17" t="s">
        <v>739</v>
      </c>
      <c r="BK23" s="18" t="s">
        <v>739</v>
      </c>
      <c r="BL23" s="16"/>
      <c r="BM23" s="130" t="s">
        <v>430</v>
      </c>
      <c r="BN23" s="130" t="s">
        <v>455</v>
      </c>
      <c r="BO23" s="130" t="s">
        <v>517</v>
      </c>
      <c r="BP23" s="18" t="s">
        <v>739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691</v>
      </c>
      <c r="E26" s="159">
        <v>4</v>
      </c>
      <c r="F26" s="126" t="s">
        <v>692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740</v>
      </c>
      <c r="W26" s="151" t="s">
        <v>741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740</v>
      </c>
      <c r="BG26" s="16"/>
      <c r="BH26" s="17">
        <v>0</v>
      </c>
      <c r="BI26" s="17"/>
      <c r="BJ26" s="17" t="s">
        <v>742</v>
      </c>
      <c r="BK26" s="18" t="s">
        <v>743</v>
      </c>
      <c r="BL26" s="16"/>
      <c r="BM26" s="130" t="s">
        <v>451</v>
      </c>
      <c r="BN26" s="130" t="s">
        <v>451</v>
      </c>
      <c r="BO26" s="130" t="s">
        <v>451</v>
      </c>
      <c r="BP26" s="18" t="s">
        <v>743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744</v>
      </c>
      <c r="E27" s="159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707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707</v>
      </c>
      <c r="BG27" s="16"/>
      <c r="BH27" s="17">
        <v>2</v>
      </c>
      <c r="BI27" s="17"/>
      <c r="BJ27" s="17" t="s">
        <v>745</v>
      </c>
      <c r="BK27" s="18" t="s">
        <v>746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747</v>
      </c>
      <c r="E28" s="159"/>
      <c r="F28" s="126" t="s">
        <v>748</v>
      </c>
      <c r="G28" s="142" t="str">
        <f>IF(D28="","*",VLOOKUP(F28,BS_ATIVIDADE[],3,FALSE))</f>
        <v>TRILHEIRO - DESCARGA</v>
      </c>
      <c r="H28" s="106" t="s">
        <v>201</v>
      </c>
      <c r="I28" s="106" t="s">
        <v>749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750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751</v>
      </c>
      <c r="W28" s="151" t="s">
        <v>752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751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753</v>
      </c>
      <c r="E29" s="159"/>
      <c r="F29" s="126" t="s">
        <v>694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754</v>
      </c>
      <c r="W29" s="151" t="s">
        <v>698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755</v>
      </c>
      <c r="E30" s="159"/>
      <c r="F30" s="126" t="s">
        <v>756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757</v>
      </c>
      <c r="W30" s="151" t="s">
        <v>698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757</v>
      </c>
      <c r="BG30" s="16"/>
      <c r="BH30" s="17">
        <v>0</v>
      </c>
      <c r="BI30" s="17"/>
      <c r="BJ30" s="17" t="s">
        <v>705</v>
      </c>
      <c r="BK30" s="18" t="s">
        <v>705</v>
      </c>
      <c r="BL30" s="16"/>
      <c r="BM30" s="130" t="s">
        <v>447</v>
      </c>
      <c r="BN30" s="130" t="s">
        <v>471</v>
      </c>
      <c r="BO30" s="130" t="s">
        <v>471</v>
      </c>
      <c r="BP30" s="18" t="s">
        <v>705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758</v>
      </c>
      <c r="E33" s="159"/>
      <c r="F33" s="126" t="s">
        <v>759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751</v>
      </c>
      <c r="W33" s="151" t="s">
        <v>760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751</v>
      </c>
      <c r="BG33" s="16"/>
      <c r="BH33" s="17">
        <v>0</v>
      </c>
      <c r="BI33" s="17"/>
      <c r="BJ33" s="17" t="s">
        <v>761</v>
      </c>
      <c r="BK33" s="18" t="s">
        <v>762</v>
      </c>
      <c r="BL33" s="16"/>
      <c r="BM33" s="130" t="s">
        <v>436</v>
      </c>
      <c r="BN33" s="130" t="s">
        <v>456</v>
      </c>
      <c r="BO33" s="130" t="s">
        <v>522</v>
      </c>
      <c r="BP33" s="18" t="s">
        <v>762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758</v>
      </c>
      <c r="E34" s="159"/>
      <c r="F34" s="126" t="s">
        <v>711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751</v>
      </c>
      <c r="W34" s="151" t="s">
        <v>763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751</v>
      </c>
      <c r="BG34" s="16"/>
      <c r="BH34" s="17">
        <v>0</v>
      </c>
      <c r="BI34" s="17"/>
      <c r="BJ34" s="17" t="s">
        <v>761</v>
      </c>
      <c r="BK34" s="18" t="s">
        <v>762</v>
      </c>
      <c r="BL34" s="16"/>
      <c r="BM34" s="130" t="s">
        <v>436</v>
      </c>
      <c r="BN34" s="130" t="s">
        <v>456</v>
      </c>
      <c r="BO34" s="130" t="s">
        <v>522</v>
      </c>
      <c r="BP34" s="18" t="s">
        <v>762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764</v>
      </c>
      <c r="E35" s="159"/>
      <c r="F35" s="126" t="s">
        <v>765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766</v>
      </c>
      <c r="W35" s="151" t="s">
        <v>763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766</v>
      </c>
      <c r="BG35" s="16"/>
      <c r="BH35" s="17">
        <v>0</v>
      </c>
      <c r="BI35" s="17"/>
      <c r="BJ35" s="17" t="s">
        <v>767</v>
      </c>
      <c r="BK35" s="18" t="s">
        <v>768</v>
      </c>
      <c r="BL35" s="16"/>
      <c r="BM35" s="130" t="s">
        <v>440</v>
      </c>
      <c r="BN35" s="130" t="s">
        <v>469</v>
      </c>
      <c r="BO35" s="130" t="s">
        <v>547</v>
      </c>
      <c r="BP35" s="18" t="s">
        <v>769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770</v>
      </c>
      <c r="E36" s="159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771</v>
      </c>
      <c r="W36" s="151" t="s">
        <v>772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771</v>
      </c>
      <c r="BG36" s="16"/>
      <c r="BH36" s="17">
        <v>2</v>
      </c>
      <c r="BI36" s="17"/>
      <c r="BJ36" s="17" t="s">
        <v>773</v>
      </c>
      <c r="BK36" s="18" t="s">
        <v>773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774</v>
      </c>
      <c r="E37" s="159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775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771</v>
      </c>
      <c r="W37" s="151" t="s">
        <v>772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771</v>
      </c>
      <c r="BG37" s="16"/>
      <c r="BH37" s="17">
        <v>2</v>
      </c>
      <c r="BI37" s="17"/>
      <c r="BJ37" s="17" t="s">
        <v>776</v>
      </c>
      <c r="BK37" s="18" t="s">
        <v>776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777</v>
      </c>
      <c r="E38" s="159"/>
      <c r="F38" s="126" t="s">
        <v>736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771</v>
      </c>
      <c r="W38" s="151" t="s">
        <v>778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771</v>
      </c>
      <c r="BG38" s="16"/>
      <c r="BH38" s="17">
        <v>0</v>
      </c>
      <c r="BI38" s="17"/>
      <c r="BJ38" s="17" t="s">
        <v>734</v>
      </c>
      <c r="BK38" s="18" t="s">
        <v>779</v>
      </c>
      <c r="BL38" s="16"/>
      <c r="BM38" s="130" t="s">
        <v>441</v>
      </c>
      <c r="BN38" s="130" t="s">
        <v>470</v>
      </c>
      <c r="BO38" s="130" t="s">
        <v>521</v>
      </c>
      <c r="BP38" s="18" t="s">
        <v>779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780</v>
      </c>
      <c r="E39" s="173"/>
      <c r="F39" s="126" t="s">
        <v>694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771</v>
      </c>
      <c r="W39" s="151" t="s">
        <v>698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771</v>
      </c>
      <c r="BG39" s="16"/>
      <c r="BH39" s="17">
        <v>0</v>
      </c>
      <c r="BI39" s="17"/>
      <c r="BJ39" s="17" t="s">
        <v>781</v>
      </c>
      <c r="BK39" s="18" t="s">
        <v>781</v>
      </c>
      <c r="BL39" s="16"/>
      <c r="BM39" s="130" t="s">
        <v>451</v>
      </c>
      <c r="BN39" s="130" t="s">
        <v>451</v>
      </c>
      <c r="BO39" s="130" t="s">
        <v>451</v>
      </c>
      <c r="BP39" s="18" t="s">
        <v>781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701</v>
      </c>
      <c r="E40" s="173">
        <v>650</v>
      </c>
      <c r="F40" s="126" t="s">
        <v>702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783</v>
      </c>
      <c r="W40" s="151" t="s">
        <v>698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783</v>
      </c>
      <c r="BG40" s="16"/>
      <c r="BH40" s="17">
        <v>2</v>
      </c>
      <c r="BI40" s="17"/>
      <c r="BJ40" s="17" t="s">
        <v>784</v>
      </c>
      <c r="BK40" s="18" t="s">
        <v>785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693</v>
      </c>
      <c r="E44" s="159"/>
      <c r="F44" s="126" t="s">
        <v>694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695</v>
      </c>
      <c r="N44" s="150" t="s">
        <v>696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697</v>
      </c>
      <c r="W44" s="151" t="s">
        <v>698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706</v>
      </c>
      <c r="E45" s="159"/>
      <c r="F45" s="126" t="s">
        <v>687</v>
      </c>
      <c r="G45" s="142" t="str">
        <f>IF(D45="","*",VLOOKUP(F45,BS_ATIVIDADE[],3,FALSE))</f>
        <v>MECANIZAÇÃO - SOCADORA</v>
      </c>
      <c r="H45" s="106" t="s">
        <v>708</v>
      </c>
      <c r="I45" s="106" t="s">
        <v>708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707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701</v>
      </c>
      <c r="E46" s="159"/>
      <c r="F46" s="126" t="s">
        <v>702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704</v>
      </c>
      <c r="W46" s="151" t="s">
        <v>698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787</v>
      </c>
      <c r="BK46" s="18" t="s">
        <v>787</v>
      </c>
      <c r="BL46" s="16"/>
      <c r="BM46" s="130" t="s">
        <v>447</v>
      </c>
      <c r="BN46" s="130" t="s">
        <v>471</v>
      </c>
      <c r="BO46" s="130" t="s">
        <v>471</v>
      </c>
      <c r="BP46" s="18" t="s">
        <v>787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701</v>
      </c>
      <c r="E47" s="159">
        <v>40</v>
      </c>
      <c r="F47" s="126" t="s">
        <v>788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704</v>
      </c>
      <c r="W47" s="151" t="s">
        <v>789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787</v>
      </c>
      <c r="BK47" s="18" t="s">
        <v>787</v>
      </c>
      <c r="BL47" s="16"/>
      <c r="BM47" s="130" t="s">
        <v>447</v>
      </c>
      <c r="BN47" s="130" t="s">
        <v>471</v>
      </c>
      <c r="BO47" s="130" t="s">
        <v>471</v>
      </c>
      <c r="BP47" s="18" t="s">
        <v>787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693</v>
      </c>
      <c r="E48" s="159"/>
      <c r="F48" s="126" t="s">
        <v>694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790</v>
      </c>
      <c r="N48" s="150" t="s">
        <v>791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697</v>
      </c>
      <c r="W48" s="151" t="s">
        <v>698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792</v>
      </c>
      <c r="BK48" s="18" t="s">
        <v>792</v>
      </c>
      <c r="BL48" s="16"/>
      <c r="BM48" s="130" t="s">
        <v>440</v>
      </c>
      <c r="BN48" s="130" t="s">
        <v>469</v>
      </c>
      <c r="BO48" s="130" t="s">
        <v>451</v>
      </c>
      <c r="BP48" s="18" t="s">
        <v>792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677</v>
      </c>
      <c r="E49" s="159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793</v>
      </c>
      <c r="BK49" s="18" t="s">
        <v>793</v>
      </c>
      <c r="BL49" s="16"/>
      <c r="BM49" s="130" t="s">
        <v>440</v>
      </c>
      <c r="BN49" s="130" t="s">
        <v>469</v>
      </c>
      <c r="BO49" s="130" t="s">
        <v>451</v>
      </c>
      <c r="BP49" s="18" t="s">
        <v>793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710</v>
      </c>
      <c r="E50" s="159"/>
      <c r="F50" s="126" t="s">
        <v>711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712</v>
      </c>
      <c r="W50" s="151" t="s">
        <v>713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794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710</v>
      </c>
      <c r="E51" s="159"/>
      <c r="F51" s="126" t="s">
        <v>715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712</v>
      </c>
      <c r="W51" s="151" t="s">
        <v>716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795</v>
      </c>
      <c r="BK51" s="18" t="s">
        <v>795</v>
      </c>
      <c r="BL51" s="16"/>
      <c r="BM51" s="130" t="s">
        <v>440</v>
      </c>
      <c r="BN51" s="130" t="s">
        <v>469</v>
      </c>
      <c r="BO51" s="130" t="s">
        <v>451</v>
      </c>
      <c r="BP51" s="18" t="s">
        <v>795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686</v>
      </c>
      <c r="E53" s="159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796</v>
      </c>
      <c r="BK53" s="18" t="s">
        <v>796</v>
      </c>
      <c r="BL53" s="16"/>
      <c r="BM53" s="130" t="s">
        <v>440</v>
      </c>
      <c r="BN53" s="130" t="s">
        <v>469</v>
      </c>
      <c r="BO53" s="130" t="s">
        <v>451</v>
      </c>
      <c r="BP53" s="18" t="s">
        <v>796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718</v>
      </c>
      <c r="E54" s="159"/>
      <c r="F54" s="126" t="s">
        <v>719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720</v>
      </c>
      <c r="W54" s="151" t="s">
        <v>797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798</v>
      </c>
      <c r="BK54" s="18" t="s">
        <v>798</v>
      </c>
      <c r="BL54" s="16"/>
      <c r="BM54" s="130" t="s">
        <v>440</v>
      </c>
      <c r="BN54" s="130" t="s">
        <v>469</v>
      </c>
      <c r="BO54" s="130" t="s">
        <v>451</v>
      </c>
      <c r="BP54" s="18" t="s">
        <v>798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799</v>
      </c>
      <c r="E55" s="159">
        <v>52</v>
      </c>
      <c r="F55" s="126" t="s">
        <v>694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771</v>
      </c>
      <c r="W55" s="151" t="s">
        <v>698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724</v>
      </c>
      <c r="E56" s="159"/>
      <c r="F56" s="126" t="s">
        <v>711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800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771</v>
      </c>
      <c r="W56" s="151" t="s">
        <v>801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802</v>
      </c>
      <c r="BK56" s="18" t="s">
        <v>802</v>
      </c>
      <c r="BL56" s="16"/>
      <c r="BM56" s="130" t="s">
        <v>440</v>
      </c>
      <c r="BN56" s="130" t="s">
        <v>469</v>
      </c>
      <c r="BO56" s="130" t="s">
        <v>451</v>
      </c>
      <c r="BP56" s="18" t="s">
        <v>802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730</v>
      </c>
      <c r="E57" s="159"/>
      <c r="F57" s="126" t="s">
        <v>731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732</v>
      </c>
      <c r="W57" s="151" t="s">
        <v>733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803</v>
      </c>
      <c r="BK57" s="18" t="s">
        <v>803</v>
      </c>
      <c r="BL57" s="16"/>
      <c r="BM57" s="130" t="s">
        <v>441</v>
      </c>
      <c r="BN57" s="130" t="s">
        <v>470</v>
      </c>
      <c r="BO57" s="130" t="s">
        <v>521</v>
      </c>
      <c r="BP57" s="18" t="s">
        <v>803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804</v>
      </c>
      <c r="E58" s="159">
        <v>52</v>
      </c>
      <c r="F58" s="126" t="s">
        <v>694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771</v>
      </c>
      <c r="W58" s="151" t="s">
        <v>698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805</v>
      </c>
      <c r="BK58" s="18" t="s">
        <v>787</v>
      </c>
      <c r="BL58" s="16"/>
      <c r="BM58" s="130" t="s">
        <v>447</v>
      </c>
      <c r="BN58" s="130" t="s">
        <v>471</v>
      </c>
      <c r="BO58" s="130" t="s">
        <v>471</v>
      </c>
      <c r="BP58" s="18" t="s">
        <v>787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691</v>
      </c>
      <c r="E59" s="159">
        <v>4</v>
      </c>
      <c r="F59" s="126" t="s">
        <v>692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740</v>
      </c>
      <c r="W59" s="151" t="s">
        <v>741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794</v>
      </c>
      <c r="BK59" s="18" t="s">
        <v>806</v>
      </c>
      <c r="BL59" s="16"/>
      <c r="BM59" s="130" t="s">
        <v>447</v>
      </c>
      <c r="BN59" s="130" t="s">
        <v>471</v>
      </c>
      <c r="BO59" s="130" t="s">
        <v>471</v>
      </c>
      <c r="BP59" s="18" t="s">
        <v>806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744</v>
      </c>
      <c r="E60" s="159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707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747</v>
      </c>
      <c r="E61" s="159"/>
      <c r="F61" s="126" t="s">
        <v>748</v>
      </c>
      <c r="G61" s="142" t="str">
        <f>IF(D61="","*",VLOOKUP(F61,BS_ATIVIDADE[],3,FALSE))</f>
        <v>TRILHEIRO - DESCARGA</v>
      </c>
      <c r="H61" s="106" t="s">
        <v>201</v>
      </c>
      <c r="I61" s="106" t="s">
        <v>749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750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751</v>
      </c>
      <c r="W61" s="151" t="s">
        <v>752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807</v>
      </c>
      <c r="BK61" s="18" t="s">
        <v>808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777</v>
      </c>
      <c r="E62" s="159">
        <v>57</v>
      </c>
      <c r="F62" s="126" t="s">
        <v>756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766</v>
      </c>
      <c r="W62" s="151" t="s">
        <v>698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809</v>
      </c>
      <c r="BK62" s="18" t="s">
        <v>809</v>
      </c>
      <c r="BL62" s="16"/>
      <c r="BM62" s="130" t="s">
        <v>447</v>
      </c>
      <c r="BN62" s="130" t="s">
        <v>463</v>
      </c>
      <c r="BO62" s="130" t="s">
        <v>549</v>
      </c>
      <c r="BP62" s="18" t="s">
        <v>809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810</v>
      </c>
      <c r="E63" s="159">
        <v>58</v>
      </c>
      <c r="F63" s="126" t="s">
        <v>756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766</v>
      </c>
      <c r="W63" s="151" t="s">
        <v>698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809</v>
      </c>
      <c r="BK63" s="18" t="s">
        <v>809</v>
      </c>
      <c r="BL63" s="16"/>
      <c r="BM63" s="130" t="s">
        <v>447</v>
      </c>
      <c r="BN63" s="130" t="s">
        <v>463</v>
      </c>
      <c r="BO63" s="130" t="s">
        <v>549</v>
      </c>
      <c r="BP63" s="18" t="s">
        <v>809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811</v>
      </c>
      <c r="E64" s="159">
        <v>56</v>
      </c>
      <c r="F64" s="126" t="s">
        <v>694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751</v>
      </c>
      <c r="W64" s="151" t="s">
        <v>698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812</v>
      </c>
      <c r="BK64" s="18" t="s">
        <v>813</v>
      </c>
      <c r="BL64" s="16"/>
      <c r="BM64" s="130" t="s">
        <v>447</v>
      </c>
      <c r="BN64" s="130" t="s">
        <v>471</v>
      </c>
      <c r="BO64" s="130" t="s">
        <v>471</v>
      </c>
      <c r="BP64" s="18" t="s">
        <v>813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753</v>
      </c>
      <c r="E65" s="159">
        <v>57</v>
      </c>
      <c r="F65" s="126" t="s">
        <v>694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751</v>
      </c>
      <c r="W65" s="151" t="s">
        <v>698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812</v>
      </c>
      <c r="BK65" s="18" t="s">
        <v>813</v>
      </c>
      <c r="BL65" s="16"/>
      <c r="BM65" s="130" t="s">
        <v>447</v>
      </c>
      <c r="BN65" s="130" t="s">
        <v>471</v>
      </c>
      <c r="BO65" s="130" t="s">
        <v>471</v>
      </c>
      <c r="BP65" s="18" t="s">
        <v>813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764</v>
      </c>
      <c r="E66" s="159"/>
      <c r="F66" s="126" t="s">
        <v>765</v>
      </c>
      <c r="G66" s="142" t="str">
        <f>IF(D66="","*",VLOOKUP(F66,BS_ATIVIDADE[],3,FALSE))</f>
        <v>MODERNIZAÇÃO</v>
      </c>
      <c r="H66" s="106" t="s">
        <v>814</v>
      </c>
      <c r="I66" s="106" t="s">
        <v>814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766</v>
      </c>
      <c r="W66" s="151" t="s">
        <v>815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816</v>
      </c>
      <c r="BK66" s="18" t="s">
        <v>816</v>
      </c>
      <c r="BL66" s="16"/>
      <c r="BM66" s="130" t="s">
        <v>443</v>
      </c>
      <c r="BN66" s="130" t="s">
        <v>470</v>
      </c>
      <c r="BO66" s="130" t="s">
        <v>521</v>
      </c>
      <c r="BP66" s="18" t="s">
        <v>816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817</v>
      </c>
      <c r="E67" s="159">
        <v>61</v>
      </c>
      <c r="F67" s="126" t="s">
        <v>818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819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820</v>
      </c>
      <c r="W67" s="151" t="s">
        <v>821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822</v>
      </c>
      <c r="BK67" s="18" t="s">
        <v>822</v>
      </c>
      <c r="BL67" s="16"/>
      <c r="BM67" s="130" t="s">
        <v>440</v>
      </c>
      <c r="BN67" s="130" t="s">
        <v>460</v>
      </c>
      <c r="BO67" s="130" t="s">
        <v>557</v>
      </c>
      <c r="BP67" s="18" t="s">
        <v>822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770</v>
      </c>
      <c r="E68" s="159">
        <v>61</v>
      </c>
      <c r="F68" s="126" t="s">
        <v>823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819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820</v>
      </c>
      <c r="W68" s="151" t="s">
        <v>824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825</v>
      </c>
      <c r="BK68" s="18" t="s">
        <v>826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827</v>
      </c>
      <c r="E69" s="159">
        <v>62</v>
      </c>
      <c r="F69" s="126" t="s">
        <v>756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820</v>
      </c>
      <c r="W69" s="151" t="s">
        <v>698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822</v>
      </c>
      <c r="BK69" s="18" t="s">
        <v>822</v>
      </c>
      <c r="BL69" s="16"/>
      <c r="BM69" s="130" t="s">
        <v>440</v>
      </c>
      <c r="BN69" s="130" t="s">
        <v>460</v>
      </c>
      <c r="BO69" s="130" t="s">
        <v>557</v>
      </c>
      <c r="BP69" s="18" t="s">
        <v>822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690</v>
      </c>
      <c r="E70" s="159">
        <v>60</v>
      </c>
      <c r="F70" s="126" t="s">
        <v>678</v>
      </c>
      <c r="G70" s="142" t="str">
        <f>IF(D70="","*",VLOOKUP(F70,BS_ATIVIDADE[],3,FALSE))</f>
        <v>OUTROS</v>
      </c>
      <c r="H70" s="106" t="s">
        <v>828</v>
      </c>
      <c r="I70" s="106" t="s">
        <v>829</v>
      </c>
      <c r="J70" s="105">
        <v>54</v>
      </c>
      <c r="K70" s="105">
        <v>106.4</v>
      </c>
      <c r="L70" s="105" t="s">
        <v>679</v>
      </c>
      <c r="M70" s="127" t="s">
        <v>830</v>
      </c>
      <c r="N70" s="127" t="s">
        <v>831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707</v>
      </c>
      <c r="W70" s="151" t="s">
        <v>832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817</v>
      </c>
      <c r="E71" s="159">
        <v>61</v>
      </c>
      <c r="F71" s="126" t="s">
        <v>818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833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820</v>
      </c>
      <c r="W71" s="151" t="s">
        <v>834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822</v>
      </c>
      <c r="BK71" s="18" t="s">
        <v>822</v>
      </c>
      <c r="BL71" s="16"/>
      <c r="BM71" s="130" t="s">
        <v>440</v>
      </c>
      <c r="BN71" s="130" t="s">
        <v>460</v>
      </c>
      <c r="BO71" s="130" t="s">
        <v>557</v>
      </c>
      <c r="BP71" s="18" t="s">
        <v>822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774</v>
      </c>
      <c r="E72" s="159">
        <v>66</v>
      </c>
      <c r="F72" s="126" t="s">
        <v>715</v>
      </c>
      <c r="G72" s="142" t="str">
        <f>IF(D72="","*",VLOOKUP(F72,BS_ATIVIDADE[],3,FALSE))</f>
        <v>OUTROS</v>
      </c>
      <c r="H72" s="106" t="s">
        <v>184</v>
      </c>
      <c r="I72" s="106" t="s">
        <v>775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820</v>
      </c>
      <c r="W72" s="151" t="s">
        <v>835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822</v>
      </c>
      <c r="BK72" s="18" t="s">
        <v>822</v>
      </c>
      <c r="BL72" s="16"/>
      <c r="BM72" s="130" t="s">
        <v>440</v>
      </c>
      <c r="BN72" s="130" t="s">
        <v>460</v>
      </c>
      <c r="BO72" s="130" t="s">
        <v>557</v>
      </c>
      <c r="BP72" s="18" t="s">
        <v>822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780</v>
      </c>
      <c r="E73" s="159">
        <v>59</v>
      </c>
      <c r="F73" s="126" t="s">
        <v>694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771</v>
      </c>
      <c r="W73" s="151" t="s">
        <v>698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836</v>
      </c>
      <c r="BK73" s="18" t="s">
        <v>837</v>
      </c>
      <c r="BL73" s="16"/>
      <c r="BM73" s="130" t="s">
        <v>447</v>
      </c>
      <c r="BN73" s="130" t="s">
        <v>471</v>
      </c>
      <c r="BO73" s="130" t="s">
        <v>471</v>
      </c>
      <c r="BP73" s="18" t="s">
        <v>837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690</v>
      </c>
      <c r="E74" s="159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828</v>
      </c>
      <c r="I74" s="106" t="s">
        <v>828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707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838</v>
      </c>
      <c r="AN74" s="105" t="s">
        <v>839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840</v>
      </c>
      <c r="BK74" s="18" t="s">
        <v>841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701</v>
      </c>
      <c r="E75" s="173">
        <v>650</v>
      </c>
      <c r="F75" s="126" t="s">
        <v>702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783</v>
      </c>
      <c r="W75" s="151" t="s">
        <v>698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842</v>
      </c>
      <c r="BK75" s="18" t="s">
        <v>843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844</v>
      </c>
      <c r="E76" s="159">
        <v>70</v>
      </c>
      <c r="F76" s="126" t="s">
        <v>845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846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847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701</v>
      </c>
      <c r="E78" s="159"/>
      <c r="F78" s="126" t="s">
        <v>702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704</v>
      </c>
      <c r="W78" s="151" t="s">
        <v>698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701</v>
      </c>
      <c r="E79" s="159">
        <v>40</v>
      </c>
      <c r="F79" s="126" t="s">
        <v>788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704</v>
      </c>
      <c r="W79" s="151" t="s">
        <v>789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848</v>
      </c>
      <c r="BK79" s="18" t="s">
        <v>848</v>
      </c>
      <c r="BL79" s="16"/>
      <c r="BM79" s="130" t="s">
        <v>447</v>
      </c>
      <c r="BN79" s="130" t="s">
        <v>474</v>
      </c>
      <c r="BO79" s="130" t="s">
        <v>474</v>
      </c>
      <c r="BP79" s="18" t="s">
        <v>848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693</v>
      </c>
      <c r="E80" s="159"/>
      <c r="F80" s="126" t="s">
        <v>694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790</v>
      </c>
      <c r="N80" s="150" t="s">
        <v>791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697</v>
      </c>
      <c r="W80" s="151" t="s">
        <v>698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849</v>
      </c>
      <c r="BK80" s="18" t="s">
        <v>849</v>
      </c>
      <c r="BL80" s="16"/>
      <c r="BM80" s="130" t="s">
        <v>451</v>
      </c>
      <c r="BN80" s="130" t="s">
        <v>451</v>
      </c>
      <c r="BO80" s="130" t="s">
        <v>451</v>
      </c>
      <c r="BP80" s="18" t="s">
        <v>849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677</v>
      </c>
      <c r="E81" s="159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850</v>
      </c>
      <c r="BK81" s="18" t="s">
        <v>850</v>
      </c>
      <c r="BL81" s="16"/>
      <c r="BM81" s="130" t="s">
        <v>451</v>
      </c>
      <c r="BN81" s="130" t="s">
        <v>451</v>
      </c>
      <c r="BO81" s="130" t="s">
        <v>451</v>
      </c>
      <c r="BP81" s="18" t="s">
        <v>850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710</v>
      </c>
      <c r="E82" s="159"/>
      <c r="F82" s="126" t="s">
        <v>715</v>
      </c>
      <c r="G82" s="142" t="str">
        <f>IF(D82="","*",VLOOKUP(F82,BS_ATIVIDADE[],3,FALSE))</f>
        <v>OUTROS</v>
      </c>
      <c r="H82" s="105" t="s">
        <v>851</v>
      </c>
      <c r="I82" s="105" t="s">
        <v>851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712</v>
      </c>
      <c r="W82" s="151" t="s">
        <v>716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852</v>
      </c>
      <c r="BK82" s="18" t="s">
        <v>852</v>
      </c>
      <c r="BL82" s="16"/>
      <c r="BM82" s="130" t="s">
        <v>434</v>
      </c>
      <c r="BN82" s="130" t="s">
        <v>455</v>
      </c>
      <c r="BO82" s="130" t="s">
        <v>520</v>
      </c>
      <c r="BP82" s="18" t="s">
        <v>852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686</v>
      </c>
      <c r="E85" s="159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853</v>
      </c>
      <c r="BK85" s="18" t="s">
        <v>853</v>
      </c>
      <c r="BL85" s="16"/>
      <c r="BM85" s="130" t="s">
        <v>440</v>
      </c>
      <c r="BN85" s="130" t="s">
        <v>460</v>
      </c>
      <c r="BO85" s="130" t="s">
        <v>568</v>
      </c>
      <c r="BP85" s="18" t="s">
        <v>853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718</v>
      </c>
      <c r="E86" s="159"/>
      <c r="F86" s="126" t="s">
        <v>719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720</v>
      </c>
      <c r="W86" s="151" t="s">
        <v>797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854</v>
      </c>
      <c r="BK86" s="18" t="s">
        <v>854</v>
      </c>
      <c r="BL86" s="16"/>
      <c r="BM86" s="130" t="s">
        <v>451</v>
      </c>
      <c r="BN86" s="130" t="s">
        <v>451</v>
      </c>
      <c r="BO86" s="130" t="s">
        <v>451</v>
      </c>
      <c r="BP86" s="18" t="s">
        <v>854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855</v>
      </c>
      <c r="E87" s="159">
        <v>81</v>
      </c>
      <c r="F87" s="126" t="s">
        <v>719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856</v>
      </c>
      <c r="W87" s="151" t="s">
        <v>797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854</v>
      </c>
      <c r="BK87" s="18" t="s">
        <v>854</v>
      </c>
      <c r="BL87" s="16"/>
      <c r="BM87" s="130" t="s">
        <v>451</v>
      </c>
      <c r="BN87" s="130" t="s">
        <v>451</v>
      </c>
      <c r="BO87" s="130" t="s">
        <v>451</v>
      </c>
      <c r="BP87" s="18" t="s">
        <v>854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724</v>
      </c>
      <c r="E88" s="159"/>
      <c r="F88" s="126" t="s">
        <v>711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857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858</v>
      </c>
      <c r="W88" s="151" t="s">
        <v>801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859</v>
      </c>
      <c r="BK88" s="18" t="s">
        <v>860</v>
      </c>
      <c r="BL88" s="16"/>
      <c r="BM88" s="130" t="s">
        <v>451</v>
      </c>
      <c r="BN88" s="130" t="s">
        <v>451</v>
      </c>
      <c r="BO88" s="130" t="s">
        <v>451</v>
      </c>
      <c r="BP88" s="18" t="s">
        <v>860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691</v>
      </c>
      <c r="E90" s="159">
        <v>4</v>
      </c>
      <c r="F90" s="126" t="s">
        <v>692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740</v>
      </c>
      <c r="W90" s="151" t="s">
        <v>741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794</v>
      </c>
      <c r="BK90" s="18" t="s">
        <v>861</v>
      </c>
      <c r="BL90" s="16"/>
      <c r="BM90" s="130" t="s">
        <v>447</v>
      </c>
      <c r="BN90" s="130" t="s">
        <v>471</v>
      </c>
      <c r="BO90" s="130" t="s">
        <v>471</v>
      </c>
      <c r="BP90" s="18" t="s">
        <v>861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744</v>
      </c>
      <c r="E91" s="159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707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747</v>
      </c>
      <c r="E92" s="159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749</v>
      </c>
      <c r="J92" s="105">
        <v>55</v>
      </c>
      <c r="K92" s="105">
        <v>102</v>
      </c>
      <c r="L92" s="105" t="s">
        <v>679</v>
      </c>
      <c r="M92" s="105" t="s">
        <v>862</v>
      </c>
      <c r="N92" s="150" t="s">
        <v>863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864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865</v>
      </c>
      <c r="AN92" s="105" t="s">
        <v>865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866</v>
      </c>
      <c r="BK92" s="18" t="s">
        <v>867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844</v>
      </c>
      <c r="E93" s="159">
        <v>87</v>
      </c>
      <c r="F93" s="126" t="s">
        <v>868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869</v>
      </c>
      <c r="W93" s="151" t="s">
        <v>870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871</v>
      </c>
      <c r="BK93" s="18" t="s">
        <v>872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777</v>
      </c>
      <c r="E94" s="159">
        <v>57</v>
      </c>
      <c r="F94" s="126" t="s">
        <v>756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766</v>
      </c>
      <c r="W94" s="151" t="s">
        <v>698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848</v>
      </c>
      <c r="BK94" s="18" t="s">
        <v>848</v>
      </c>
      <c r="BL94" s="16"/>
      <c r="BM94" s="130" t="s">
        <v>447</v>
      </c>
      <c r="BN94" s="130" t="s">
        <v>463</v>
      </c>
      <c r="BO94" s="130" t="s">
        <v>549</v>
      </c>
      <c r="BP94" s="18" t="s">
        <v>848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810</v>
      </c>
      <c r="E95" s="159">
        <v>58</v>
      </c>
      <c r="F95" s="126" t="s">
        <v>756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766</v>
      </c>
      <c r="W95" s="151" t="s">
        <v>698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848</v>
      </c>
      <c r="BK95" s="18" t="s">
        <v>848</v>
      </c>
      <c r="BL95" s="16"/>
      <c r="BM95" s="130" t="s">
        <v>447</v>
      </c>
      <c r="BN95" s="130" t="s">
        <v>463</v>
      </c>
      <c r="BO95" s="130" t="s">
        <v>549</v>
      </c>
      <c r="BP95" s="18" t="s">
        <v>848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780</v>
      </c>
      <c r="E98" s="159">
        <v>92</v>
      </c>
      <c r="F98" s="126" t="s">
        <v>694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771</v>
      </c>
      <c r="W98" s="151" t="s">
        <v>698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873</v>
      </c>
      <c r="BK98" s="18" t="s">
        <v>873</v>
      </c>
      <c r="BL98" s="16"/>
      <c r="BM98" s="130" t="s">
        <v>447</v>
      </c>
      <c r="BN98" s="130" t="s">
        <v>471</v>
      </c>
      <c r="BO98" s="130" t="s">
        <v>471</v>
      </c>
      <c r="BP98" s="18" t="s">
        <v>873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874</v>
      </c>
      <c r="E99" s="159">
        <v>93</v>
      </c>
      <c r="F99" s="126" t="s">
        <v>875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771</v>
      </c>
      <c r="W99" s="151" t="s">
        <v>876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877</v>
      </c>
      <c r="BK99" s="18" t="s">
        <v>877</v>
      </c>
      <c r="BL99" s="16"/>
      <c r="BM99" s="130" t="s">
        <v>441</v>
      </c>
      <c r="BN99" s="130" t="s">
        <v>470</v>
      </c>
      <c r="BO99" s="130" t="s">
        <v>521</v>
      </c>
      <c r="BP99" s="18" t="s">
        <v>877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690</v>
      </c>
      <c r="E100" s="159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828</v>
      </c>
      <c r="I100" s="106" t="s">
        <v>828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707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878</v>
      </c>
      <c r="BK100" s="18" t="s">
        <v>879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879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701</v>
      </c>
      <c r="E101" s="159">
        <v>94</v>
      </c>
      <c r="F101" s="126" t="s">
        <v>702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880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783</v>
      </c>
      <c r="W101" s="151" t="s">
        <v>698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881</v>
      </c>
      <c r="BK101" s="18" t="s">
        <v>881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774</v>
      </c>
      <c r="E102" s="159">
        <v>94</v>
      </c>
      <c r="F102" s="126" t="s">
        <v>715</v>
      </c>
      <c r="G102" s="142" t="str">
        <f>IF(D102="","*",VLOOKUP(F102,BS_ATIVIDADE[],3,FALSE))</f>
        <v>OUTROS</v>
      </c>
      <c r="H102" s="106" t="s">
        <v>775</v>
      </c>
      <c r="I102" s="106" t="s">
        <v>775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771</v>
      </c>
      <c r="W102" s="151" t="s">
        <v>716</v>
      </c>
      <c r="X102" s="104" t="s">
        <v>421</v>
      </c>
      <c r="Y102" s="129" t="s">
        <v>424</v>
      </c>
      <c r="Z102" s="104"/>
      <c r="AA102" s="105" t="s">
        <v>882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883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838</v>
      </c>
      <c r="AN102" s="105" t="s">
        <v>839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884</v>
      </c>
      <c r="BK102" s="18" t="s">
        <v>885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885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701</v>
      </c>
      <c r="E105" s="159"/>
      <c r="F105" s="126" t="s">
        <v>702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704</v>
      </c>
      <c r="W105" s="151" t="s">
        <v>698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701</v>
      </c>
      <c r="E106" s="159">
        <v>40</v>
      </c>
      <c r="F106" s="126" t="s">
        <v>788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704</v>
      </c>
      <c r="W106" s="151" t="s">
        <v>789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886</v>
      </c>
      <c r="BK106" s="179" t="s">
        <v>887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887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693</v>
      </c>
      <c r="E107" s="159"/>
      <c r="F107" s="126" t="s">
        <v>694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790</v>
      </c>
      <c r="N107" s="150" t="s">
        <v>791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697</v>
      </c>
      <c r="W107" s="151" t="s">
        <v>698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888</v>
      </c>
      <c r="BK107" s="179" t="s">
        <v>889</v>
      </c>
      <c r="BL107" s="16"/>
      <c r="BM107" s="130" t="s">
        <v>445</v>
      </c>
      <c r="BN107" s="130" t="s">
        <v>890</v>
      </c>
      <c r="BO107" s="130" t="s">
        <v>890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677</v>
      </c>
      <c r="E108" s="159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891</v>
      </c>
      <c r="BK108" s="18" t="s">
        <v>892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892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710</v>
      </c>
      <c r="E109" s="159"/>
      <c r="F109" s="126" t="s">
        <v>715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712</v>
      </c>
      <c r="W109" s="151" t="s">
        <v>716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893</v>
      </c>
      <c r="BK109" s="18" t="s">
        <v>892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892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686</v>
      </c>
      <c r="E111" s="159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894</v>
      </c>
      <c r="BK111" s="18" t="s">
        <v>895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718</v>
      </c>
      <c r="E112" s="159"/>
      <c r="F112" s="126" t="s">
        <v>719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720</v>
      </c>
      <c r="W112" s="151" t="s">
        <v>797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896</v>
      </c>
      <c r="BK112" s="179" t="s">
        <v>897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897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855</v>
      </c>
      <c r="E113" s="159">
        <v>81</v>
      </c>
      <c r="F113" s="126" t="s">
        <v>719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856</v>
      </c>
      <c r="W113" s="151" t="s">
        <v>797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896</v>
      </c>
      <c r="BK113" s="179" t="s">
        <v>897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897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799</v>
      </c>
      <c r="E114" s="159">
        <v>108</v>
      </c>
      <c r="F114" s="126" t="s">
        <v>694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898</v>
      </c>
      <c r="W114" s="151" t="s">
        <v>698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734</v>
      </c>
      <c r="BK114" s="179" t="s">
        <v>897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899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724</v>
      </c>
      <c r="E115" s="159"/>
      <c r="F115" s="126" t="s">
        <v>711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857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858</v>
      </c>
      <c r="W115" s="151" t="s">
        <v>801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900</v>
      </c>
      <c r="BK115" s="18" t="s">
        <v>892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897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691</v>
      </c>
      <c r="E116" s="159">
        <v>4</v>
      </c>
      <c r="F116" s="126" t="s">
        <v>692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740</v>
      </c>
      <c r="W116" s="151" t="s">
        <v>741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794</v>
      </c>
      <c r="BK116" s="18" t="s">
        <v>901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744</v>
      </c>
      <c r="E117" s="159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707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747</v>
      </c>
      <c r="E118" s="159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749</v>
      </c>
      <c r="J118" s="105">
        <v>55</v>
      </c>
      <c r="K118" s="105">
        <v>102</v>
      </c>
      <c r="L118" s="105" t="s">
        <v>679</v>
      </c>
      <c r="M118" s="105" t="s">
        <v>862</v>
      </c>
      <c r="N118" s="150" t="s">
        <v>863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864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777</v>
      </c>
      <c r="E119" s="159">
        <v>57</v>
      </c>
      <c r="F119" s="126" t="s">
        <v>756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766</v>
      </c>
      <c r="W119" s="151" t="s">
        <v>698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902</v>
      </c>
      <c r="BK119" s="179" t="s">
        <v>903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903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810</v>
      </c>
      <c r="E120" s="159">
        <v>58</v>
      </c>
      <c r="F120" s="126" t="s">
        <v>756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766</v>
      </c>
      <c r="W120" s="151" t="s">
        <v>698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902</v>
      </c>
      <c r="BK120" s="179" t="s">
        <v>904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758</v>
      </c>
      <c r="E121" s="159">
        <v>114</v>
      </c>
      <c r="F121" s="126" t="s">
        <v>711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905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906</v>
      </c>
      <c r="W121" s="151" t="s">
        <v>801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794</v>
      </c>
      <c r="BK121" s="18" t="s">
        <v>907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907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764</v>
      </c>
      <c r="E122" s="159">
        <v>115</v>
      </c>
      <c r="F122" s="126" t="s">
        <v>765</v>
      </c>
      <c r="G122" s="142" t="str">
        <f>IF(D122="","*",VLOOKUP(F122,BS_ATIVIDADE[],3,FALSE))</f>
        <v>MODERNIZAÇÃO</v>
      </c>
      <c r="H122" s="106" t="s">
        <v>55</v>
      </c>
      <c r="I122" s="106" t="s">
        <v>814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766</v>
      </c>
      <c r="W122" s="151" t="s">
        <v>908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909</v>
      </c>
      <c r="BK122" s="18" t="s">
        <v>910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780</v>
      </c>
      <c r="E123" s="159">
        <v>92</v>
      </c>
      <c r="F123" s="126" t="s">
        <v>694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771</v>
      </c>
      <c r="W123" s="151" t="s">
        <v>698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902</v>
      </c>
      <c r="BK123" s="179" t="s">
        <v>911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911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774</v>
      </c>
      <c r="E124" s="159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775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771</v>
      </c>
      <c r="W124" s="151" t="s">
        <v>772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794</v>
      </c>
      <c r="BK124" s="18" t="s">
        <v>912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874</v>
      </c>
      <c r="E125" s="159">
        <v>93</v>
      </c>
      <c r="F125" s="126" t="s">
        <v>875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771</v>
      </c>
      <c r="W125" s="151" t="s">
        <v>876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734</v>
      </c>
      <c r="BK125" s="179" t="s">
        <v>913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690</v>
      </c>
      <c r="E126" s="159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828</v>
      </c>
      <c r="I126" s="106" t="s">
        <v>828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707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794</v>
      </c>
      <c r="BK126" s="18" t="s">
        <v>892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914</v>
      </c>
      <c r="E127" s="159">
        <v>121</v>
      </c>
      <c r="F127" s="126" t="s">
        <v>845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915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916</v>
      </c>
      <c r="W127" s="151" t="s">
        <v>917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734</v>
      </c>
      <c r="BK127" s="179" t="s">
        <v>911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701</v>
      </c>
      <c r="E128" s="159">
        <v>94</v>
      </c>
      <c r="F128" s="126" t="s">
        <v>702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783</v>
      </c>
      <c r="W128" s="151" t="s">
        <v>698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902</v>
      </c>
      <c r="BK128" s="179" t="s">
        <v>911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701</v>
      </c>
      <c r="E131" s="159"/>
      <c r="F131" s="126" t="s">
        <v>702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704</v>
      </c>
      <c r="W131" s="151" t="s">
        <v>698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701</v>
      </c>
      <c r="E132" s="159">
        <v>40</v>
      </c>
      <c r="F132" s="126" t="s">
        <v>788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704</v>
      </c>
      <c r="W132" s="151" t="s">
        <v>918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702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919</v>
      </c>
      <c r="BK132" s="18" t="s">
        <v>920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693</v>
      </c>
      <c r="E133" s="159"/>
      <c r="F133" s="126" t="s">
        <v>694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790</v>
      </c>
      <c r="N133" s="150" t="s">
        <v>791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697</v>
      </c>
      <c r="W133" s="151" t="s">
        <v>698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921</v>
      </c>
      <c r="BK133" s="18" t="s">
        <v>922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922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677</v>
      </c>
      <c r="E134" s="159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923</v>
      </c>
      <c r="BK134" s="18" t="s">
        <v>923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923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710</v>
      </c>
      <c r="E135" s="159"/>
      <c r="F135" s="126" t="s">
        <v>715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712</v>
      </c>
      <c r="W135" s="151" t="s">
        <v>716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924</v>
      </c>
      <c r="BK135" s="18" t="s">
        <v>924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924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811</v>
      </c>
      <c r="E136" s="159">
        <v>130</v>
      </c>
      <c r="F136" s="126" t="s">
        <v>694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906</v>
      </c>
      <c r="W136" s="151" t="s">
        <v>698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925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753</v>
      </c>
      <c r="E137" s="159">
        <v>131</v>
      </c>
      <c r="F137" s="126" t="s">
        <v>694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906</v>
      </c>
      <c r="W137" s="151" t="s">
        <v>698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925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686</v>
      </c>
      <c r="E138" s="159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926</v>
      </c>
      <c r="BK138" s="18" t="s">
        <v>927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927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718</v>
      </c>
      <c r="E139" s="159"/>
      <c r="F139" s="126" t="s">
        <v>719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720</v>
      </c>
      <c r="W139" s="151" t="s">
        <v>797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928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929</v>
      </c>
      <c r="BK139" s="18" t="s">
        <v>930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930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855</v>
      </c>
      <c r="E140" s="159">
        <v>81</v>
      </c>
      <c r="F140" s="126" t="s">
        <v>719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856</v>
      </c>
      <c r="W140" s="151" t="s">
        <v>797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931</v>
      </c>
      <c r="BK140" s="18" t="s">
        <v>932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932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799</v>
      </c>
      <c r="E141" s="159">
        <v>108</v>
      </c>
      <c r="F141" s="126" t="s">
        <v>694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898</v>
      </c>
      <c r="W141" s="151" t="s">
        <v>698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734</v>
      </c>
      <c r="BK141" s="18" t="s">
        <v>933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933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724</v>
      </c>
      <c r="E142" s="159"/>
      <c r="F142" s="126" t="s">
        <v>711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857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858</v>
      </c>
      <c r="W142" s="151" t="s">
        <v>801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934</v>
      </c>
      <c r="BK142" s="18" t="s">
        <v>934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934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691</v>
      </c>
      <c r="E144" s="159">
        <v>4</v>
      </c>
      <c r="F144" s="126" t="s">
        <v>692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740</v>
      </c>
      <c r="W144" s="151" t="s">
        <v>741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935</v>
      </c>
      <c r="BK144" s="18" t="s">
        <v>935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935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744</v>
      </c>
      <c r="E145" s="159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707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936</v>
      </c>
      <c r="BK145" s="18" t="s">
        <v>937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747</v>
      </c>
      <c r="E146" s="159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749</v>
      </c>
      <c r="J146" s="105">
        <v>55</v>
      </c>
      <c r="K146" s="105">
        <v>102</v>
      </c>
      <c r="L146" s="105" t="s">
        <v>679</v>
      </c>
      <c r="M146" s="105" t="s">
        <v>862</v>
      </c>
      <c r="N146" s="150" t="s">
        <v>863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864</v>
      </c>
      <c r="W146" s="151" t="s">
        <v>683</v>
      </c>
      <c r="X146" s="104" t="s">
        <v>421</v>
      </c>
      <c r="Y146" s="129" t="s">
        <v>424</v>
      </c>
      <c r="Z146" s="104"/>
      <c r="AA146" s="105" t="s">
        <v>938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939</v>
      </c>
      <c r="BK146" s="18" t="s">
        <v>940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940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758</v>
      </c>
      <c r="E147" s="159">
        <v>114</v>
      </c>
      <c r="F147" s="126" t="s">
        <v>711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906</v>
      </c>
      <c r="W147" s="151" t="s">
        <v>941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942</v>
      </c>
      <c r="BK147" s="18" t="s">
        <v>942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942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817</v>
      </c>
      <c r="E149" s="159">
        <v>61</v>
      </c>
      <c r="F149" s="126" t="s">
        <v>818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819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820</v>
      </c>
      <c r="W149" s="151" t="s">
        <v>821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943</v>
      </c>
      <c r="BK149" s="18" t="s">
        <v>944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770</v>
      </c>
      <c r="E150" s="159">
        <v>61</v>
      </c>
      <c r="F150" s="126" t="s">
        <v>823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819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820</v>
      </c>
      <c r="W150" s="151" t="s">
        <v>824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945</v>
      </c>
      <c r="BK150" s="18" t="s">
        <v>946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827</v>
      </c>
      <c r="E151" s="159">
        <v>62</v>
      </c>
      <c r="F151" s="126" t="s">
        <v>756</v>
      </c>
      <c r="G151" s="142" t="str">
        <f>IF(D151="","*",VLOOKUP(F151,BS_ATIVIDADE[],3,FALSE))</f>
        <v>MODERNIZAÇÃO</v>
      </c>
      <c r="H151" s="180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820</v>
      </c>
      <c r="W151" s="151" t="s">
        <v>698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943</v>
      </c>
      <c r="BK151" s="18" t="s">
        <v>947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947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817</v>
      </c>
      <c r="E152" s="159">
        <v>61</v>
      </c>
      <c r="F152" s="126" t="s">
        <v>818</v>
      </c>
      <c r="G152" s="142" t="str">
        <f>IF(D152="","*",VLOOKUP(F152,BS_ATIVIDADE[],3,FALSE))</f>
        <v>OUTROS</v>
      </c>
      <c r="H152" s="180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833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820</v>
      </c>
      <c r="W152" s="151" t="s">
        <v>834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948</v>
      </c>
      <c r="BK152" s="18" t="s">
        <v>948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949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774</v>
      </c>
      <c r="E153" s="159">
        <v>66</v>
      </c>
      <c r="F153" s="126" t="s">
        <v>715</v>
      </c>
      <c r="G153" s="142" t="str">
        <f>IF(D153="","*",VLOOKUP(F153,BS_ATIVIDADE[],3,FALSE))</f>
        <v>OUTROS</v>
      </c>
      <c r="H153" s="180" t="s">
        <v>184</v>
      </c>
      <c r="I153" s="106" t="s">
        <v>775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820</v>
      </c>
      <c r="W153" s="151" t="s">
        <v>835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948</v>
      </c>
      <c r="BK153" s="18" t="s">
        <v>948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948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780</v>
      </c>
      <c r="E154" s="159">
        <v>146</v>
      </c>
      <c r="F154" s="126" t="s">
        <v>694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771</v>
      </c>
      <c r="W154" s="151" t="s">
        <v>698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950</v>
      </c>
      <c r="BK154" s="18" t="s">
        <v>951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874</v>
      </c>
      <c r="E155" s="159">
        <v>93</v>
      </c>
      <c r="F155" s="126" t="s">
        <v>875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771</v>
      </c>
      <c r="W155" s="151" t="s">
        <v>876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952</v>
      </c>
      <c r="BK155" s="18" t="s">
        <v>953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953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690</v>
      </c>
      <c r="E156" s="159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828</v>
      </c>
      <c r="I156" s="106" t="s">
        <v>828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707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954</v>
      </c>
      <c r="BK156" s="18" t="s">
        <v>954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954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777</v>
      </c>
      <c r="E157" s="159">
        <v>57</v>
      </c>
      <c r="F157" s="126" t="s">
        <v>756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766</v>
      </c>
      <c r="W157" s="151" t="s">
        <v>698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955</v>
      </c>
      <c r="BK157" s="18" t="s">
        <v>956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810</v>
      </c>
      <c r="E158" s="159">
        <v>58</v>
      </c>
      <c r="F158" s="126" t="s">
        <v>756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766</v>
      </c>
      <c r="W158" s="151" t="s">
        <v>698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955</v>
      </c>
      <c r="BK158" s="18" t="s">
        <v>956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701</v>
      </c>
      <c r="E159" s="159">
        <v>94</v>
      </c>
      <c r="F159" s="126" t="s">
        <v>702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957</v>
      </c>
      <c r="W159" s="151" t="s">
        <v>698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958</v>
      </c>
      <c r="BK159" s="18" t="s">
        <v>958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701</v>
      </c>
      <c r="E162" s="159"/>
      <c r="F162" s="126" t="s">
        <v>702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959</v>
      </c>
      <c r="W162" s="151" t="s">
        <v>698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960</v>
      </c>
      <c r="BK162" s="18" t="s">
        <v>961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693</v>
      </c>
      <c r="E163" s="159"/>
      <c r="F163" s="126" t="s">
        <v>694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695</v>
      </c>
      <c r="N163" s="150" t="s">
        <v>696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697</v>
      </c>
      <c r="W163" s="151" t="s">
        <v>698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677</v>
      </c>
      <c r="E164" s="159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962</v>
      </c>
      <c r="J164" s="105">
        <v>70</v>
      </c>
      <c r="K164" s="105">
        <v>82</v>
      </c>
      <c r="L164" s="105" t="s">
        <v>679</v>
      </c>
      <c r="M164" s="105" t="s">
        <v>963</v>
      </c>
      <c r="N164" s="150" t="s">
        <v>964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965</v>
      </c>
      <c r="BK164" s="18" t="s">
        <v>966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710</v>
      </c>
      <c r="E165" s="159"/>
      <c r="F165" s="126" t="s">
        <v>711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695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712</v>
      </c>
      <c r="W165" s="151" t="s">
        <v>967</v>
      </c>
      <c r="X165" s="104" t="s">
        <v>421</v>
      </c>
      <c r="Y165" s="129" t="s">
        <v>424</v>
      </c>
      <c r="Z165" s="104"/>
      <c r="AA165" s="105" t="s">
        <v>968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969</v>
      </c>
      <c r="BK165" s="17" t="s">
        <v>970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686</v>
      </c>
      <c r="E167" s="159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971</v>
      </c>
      <c r="J167" s="105">
        <v>56</v>
      </c>
      <c r="K167" s="105">
        <v>201</v>
      </c>
      <c r="L167" s="105" t="s">
        <v>679</v>
      </c>
      <c r="M167" s="105" t="s">
        <v>972</v>
      </c>
      <c r="N167" s="150" t="s">
        <v>973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974</v>
      </c>
      <c r="BK167" s="18" t="s">
        <v>975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976</v>
      </c>
      <c r="E168" s="159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707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977</v>
      </c>
      <c r="BK168" s="18" t="s">
        <v>978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691</v>
      </c>
      <c r="E173" s="159">
        <v>4</v>
      </c>
      <c r="F173" s="126" t="s">
        <v>692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740</v>
      </c>
      <c r="W173" s="151" t="s">
        <v>741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979</v>
      </c>
      <c r="BK173" s="18" t="s">
        <v>980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744</v>
      </c>
      <c r="E174" s="159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707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811</v>
      </c>
      <c r="E175" s="159">
        <v>169</v>
      </c>
      <c r="F175" s="126" t="s">
        <v>694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906</v>
      </c>
      <c r="W175" s="151" t="s">
        <v>698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981</v>
      </c>
      <c r="BK175" s="18" t="s">
        <v>982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753</v>
      </c>
      <c r="E176" s="159">
        <v>170</v>
      </c>
      <c r="F176" s="126" t="s">
        <v>694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906</v>
      </c>
      <c r="W176" s="151" t="s">
        <v>698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981</v>
      </c>
      <c r="BK176" s="18" t="s">
        <v>982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844</v>
      </c>
      <c r="E177" s="159">
        <v>171</v>
      </c>
      <c r="F177" s="126" t="s">
        <v>875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906</v>
      </c>
      <c r="W177" s="151" t="s">
        <v>876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981</v>
      </c>
      <c r="BK177" s="18" t="s">
        <v>983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984</v>
      </c>
      <c r="E179" s="159">
        <v>173</v>
      </c>
      <c r="F179" s="126" t="s">
        <v>818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985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766</v>
      </c>
      <c r="W179" s="151" t="s">
        <v>986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987</v>
      </c>
      <c r="BK179" s="18" t="s">
        <v>988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764</v>
      </c>
      <c r="E180" s="159">
        <v>174</v>
      </c>
      <c r="F180" s="126" t="s">
        <v>765</v>
      </c>
      <c r="G180" s="142" t="str">
        <f>IF(D180="","*",VLOOKUP(F180,BS_ATIVIDADE[],3,FALSE))</f>
        <v>MODERNIZAÇÃO</v>
      </c>
      <c r="H180" s="106" t="s">
        <v>814</v>
      </c>
      <c r="I180" s="106" t="s">
        <v>814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766</v>
      </c>
      <c r="W180" s="151" t="s">
        <v>989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990</v>
      </c>
      <c r="BK180" s="18" t="s">
        <v>991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777</v>
      </c>
      <c r="E181" s="159"/>
      <c r="F181" s="126" t="s">
        <v>756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766</v>
      </c>
      <c r="W181" s="151" t="s">
        <v>698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992</v>
      </c>
      <c r="BK181" s="18" t="s">
        <v>993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810</v>
      </c>
      <c r="E182" s="159">
        <v>176</v>
      </c>
      <c r="F182" s="126" t="s">
        <v>756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766</v>
      </c>
      <c r="W182" s="151" t="s">
        <v>698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992</v>
      </c>
      <c r="BK182" s="18" t="s">
        <v>993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770</v>
      </c>
      <c r="E184" s="159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771</v>
      </c>
      <c r="W184" s="151" t="s">
        <v>772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994</v>
      </c>
      <c r="BK184" s="18" t="s">
        <v>995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690</v>
      </c>
      <c r="E185" s="159">
        <v>180</v>
      </c>
      <c r="F185" s="126" t="s">
        <v>678</v>
      </c>
      <c r="G185" s="142" t="str">
        <f>IF(D185="","*",VLOOKUP(F185,BS_ATIVIDADE[],3,FALSE))</f>
        <v>OUTROS</v>
      </c>
      <c r="H185" s="106" t="s">
        <v>828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830</v>
      </c>
      <c r="N185" s="150" t="s">
        <v>831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707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996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997</v>
      </c>
      <c r="BK185" s="18" t="s">
        <v>995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774</v>
      </c>
      <c r="E187" s="159">
        <v>179</v>
      </c>
      <c r="F187" s="126" t="s">
        <v>883</v>
      </c>
      <c r="G187" s="142" t="str">
        <f>IF(D187="","*",VLOOKUP(F187,BS_ATIVIDADE[],3,FALSE))</f>
        <v>PEDRA</v>
      </c>
      <c r="H187" s="106" t="s">
        <v>828</v>
      </c>
      <c r="I187" s="106" t="s">
        <v>828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771</v>
      </c>
      <c r="W187" s="151" t="s">
        <v>998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999</v>
      </c>
      <c r="BK187" s="18" t="s">
        <v>1000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1001</v>
      </c>
      <c r="E188" s="159"/>
      <c r="F188" s="126" t="s">
        <v>719</v>
      </c>
      <c r="G188" s="142" t="str">
        <f>IF(D188="","*",VLOOKUP(F188,BS_ATIVIDADE[],3,FALSE))</f>
        <v>DORMENTE - SUBSTITUIÇÂO</v>
      </c>
      <c r="H188" s="106" t="s">
        <v>679</v>
      </c>
      <c r="I188" s="106" t="s">
        <v>828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771</v>
      </c>
      <c r="W188" s="151" t="s">
        <v>1002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981</v>
      </c>
      <c r="BK188" s="18" t="s">
        <v>983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874</v>
      </c>
      <c r="E189" s="159">
        <v>93</v>
      </c>
      <c r="F189" s="126" t="s">
        <v>875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771</v>
      </c>
      <c r="W189" s="151" t="s">
        <v>876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1003</v>
      </c>
      <c r="BK189" s="18" t="s">
        <v>1004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774</v>
      </c>
      <c r="E190" s="159">
        <v>182</v>
      </c>
      <c r="F190" s="126" t="s">
        <v>715</v>
      </c>
      <c r="G190" s="142" t="str">
        <f>IF(D190="","*",VLOOKUP(F190,BS_ATIVIDADE[],3,FALSE))</f>
        <v>OUTROS</v>
      </c>
      <c r="H190" s="106" t="s">
        <v>828</v>
      </c>
      <c r="I190" s="106" t="s">
        <v>828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771</v>
      </c>
      <c r="W190" s="151" t="s">
        <v>1005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999</v>
      </c>
      <c r="BK190" s="18" t="s">
        <v>1006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701</v>
      </c>
      <c r="E191" s="159">
        <v>185</v>
      </c>
      <c r="F191" s="126" t="s">
        <v>702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783</v>
      </c>
      <c r="W191" s="151" t="s">
        <v>698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1007</v>
      </c>
      <c r="BK191" s="18" t="s">
        <v>1008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976</v>
      </c>
      <c r="E192" s="159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771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1009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691</v>
      </c>
      <c r="E193" s="159">
        <v>4</v>
      </c>
      <c r="F193" s="126" t="s">
        <v>692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740</v>
      </c>
      <c r="W193" s="151" t="s">
        <v>741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1010</v>
      </c>
      <c r="BK193" s="18" t="s">
        <v>1011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844</v>
      </c>
      <c r="E194" s="159">
        <v>171</v>
      </c>
      <c r="F194" s="126" t="s">
        <v>875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906</v>
      </c>
      <c r="W194" s="151" t="s">
        <v>876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1013</v>
      </c>
      <c r="BK194" s="18" t="s">
        <v>983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874</v>
      </c>
      <c r="E195" s="159">
        <v>93</v>
      </c>
      <c r="F195" s="126" t="s">
        <v>875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771</v>
      </c>
      <c r="W195" s="151" t="s">
        <v>876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1013</v>
      </c>
      <c r="BK195" s="18" t="s">
        <v>983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701</v>
      </c>
      <c r="E196" s="159"/>
      <c r="F196" s="126" t="s">
        <v>702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959</v>
      </c>
      <c r="W196" s="151" t="s">
        <v>698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705</v>
      </c>
      <c r="BK196" s="18" t="s">
        <v>705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693</v>
      </c>
      <c r="E197" s="159"/>
      <c r="F197" s="126" t="s">
        <v>694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697</v>
      </c>
      <c r="W197" s="151" t="s">
        <v>698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1014</v>
      </c>
      <c r="BK197" s="18" t="s">
        <v>1014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710</v>
      </c>
      <c r="E198" s="159"/>
      <c r="F198" s="126" t="s">
        <v>715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712</v>
      </c>
      <c r="W198" s="151" t="s">
        <v>716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747</v>
      </c>
      <c r="E199" s="159">
        <v>193</v>
      </c>
      <c r="F199" s="126" t="s">
        <v>748</v>
      </c>
      <c r="G199" s="142" t="str">
        <f>IF(D199="","*",VLOOKUP(F199,BS_ATIVIDADE[],3,FALSE))</f>
        <v>TRILHEIRO - DESCARGA</v>
      </c>
      <c r="H199" s="106" t="s">
        <v>1015</v>
      </c>
      <c r="I199" s="106" t="s">
        <v>1015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864</v>
      </c>
      <c r="W199" s="151" t="s">
        <v>1016</v>
      </c>
      <c r="X199" s="104" t="s">
        <v>421</v>
      </c>
      <c r="Y199" s="129"/>
      <c r="Z199" s="104"/>
      <c r="AA199" s="105" t="s">
        <v>1017</v>
      </c>
      <c r="AB199" s="103" t="s">
        <v>423</v>
      </c>
      <c r="AC199" s="152" t="s">
        <v>419</v>
      </c>
      <c r="AD199" s="107">
        <v>0.41666666666666669</v>
      </c>
      <c r="AE199" s="105" t="s">
        <v>1018</v>
      </c>
      <c r="AF199" s="105" t="s">
        <v>1019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1020</v>
      </c>
      <c r="BK199" s="18" t="s">
        <v>1020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976</v>
      </c>
      <c r="E200" s="159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707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1021</v>
      </c>
      <c r="BK200" s="18" t="s">
        <v>1021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718</v>
      </c>
      <c r="E201" s="159"/>
      <c r="F201" s="126" t="s">
        <v>719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720</v>
      </c>
      <c r="W201" s="151" t="s">
        <v>1022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1021</v>
      </c>
      <c r="BK201" s="18" t="s">
        <v>1021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855</v>
      </c>
      <c r="E202" s="159">
        <v>81</v>
      </c>
      <c r="F202" s="126" t="s">
        <v>719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856</v>
      </c>
      <c r="W202" s="151" t="s">
        <v>797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1021</v>
      </c>
      <c r="BK202" s="18" t="s">
        <v>1021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724</v>
      </c>
      <c r="E203" s="159"/>
      <c r="F203" s="126" t="s">
        <v>711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857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858</v>
      </c>
      <c r="W203" s="151" t="s">
        <v>801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1021</v>
      </c>
      <c r="BK203" s="18" t="s">
        <v>1021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691</v>
      </c>
      <c r="E206" s="159">
        <v>4</v>
      </c>
      <c r="F206" s="126" t="s">
        <v>692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740</v>
      </c>
      <c r="W206" s="151" t="s">
        <v>741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1023</v>
      </c>
      <c r="BK206" s="18" t="s">
        <v>1023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744</v>
      </c>
      <c r="E207" s="159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707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1024</v>
      </c>
      <c r="BK207" s="18" t="s">
        <v>1025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1026</v>
      </c>
      <c r="E208" s="159">
        <v>202</v>
      </c>
      <c r="F208" s="126" t="s">
        <v>868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906</v>
      </c>
      <c r="W208" s="151" t="s">
        <v>1027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1028</v>
      </c>
      <c r="BK208" s="18" t="s">
        <v>1028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1028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811</v>
      </c>
      <c r="E209" s="159">
        <v>203</v>
      </c>
      <c r="F209" s="126" t="s">
        <v>694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906</v>
      </c>
      <c r="W209" s="151" t="s">
        <v>698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1029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1030</v>
      </c>
      <c r="BK209" s="18" t="s">
        <v>1031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1031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753</v>
      </c>
      <c r="E210" s="159">
        <v>204</v>
      </c>
      <c r="F210" s="126" t="s">
        <v>694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906</v>
      </c>
      <c r="W210" s="151" t="s">
        <v>698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1029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1030</v>
      </c>
      <c r="BK210" s="18" t="s">
        <v>1031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1031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758</v>
      </c>
      <c r="E211" s="159">
        <v>205</v>
      </c>
      <c r="F211" s="126" t="s">
        <v>711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906</v>
      </c>
      <c r="W211" s="151" t="s">
        <v>801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1032</v>
      </c>
      <c r="BK211" s="18" t="s">
        <v>1033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1034</v>
      </c>
      <c r="E212" s="159">
        <v>206</v>
      </c>
      <c r="F212" s="126" t="s">
        <v>1035</v>
      </c>
      <c r="G212" s="142" t="str">
        <f>IF(D212="","*",VLOOKUP(F212,BS_ATIVIDADE[],3,FALSE))</f>
        <v>DETECÇÃO</v>
      </c>
      <c r="H212" s="106" t="s">
        <v>48</v>
      </c>
      <c r="I212" s="106" t="s">
        <v>1036</v>
      </c>
      <c r="J212" s="105">
        <v>48</v>
      </c>
      <c r="K212" s="105">
        <v>120</v>
      </c>
      <c r="L212" s="105"/>
      <c r="M212" s="127" t="s">
        <v>1037</v>
      </c>
      <c r="N212" s="127" t="s">
        <v>1038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1039</v>
      </c>
      <c r="W212" s="151" t="s">
        <v>1040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1041</v>
      </c>
      <c r="BK212" s="18" t="s">
        <v>1042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777</v>
      </c>
      <c r="E213" s="159">
        <v>207</v>
      </c>
      <c r="F213" s="126" t="s">
        <v>756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766</v>
      </c>
      <c r="W213" s="151" t="s">
        <v>698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1043</v>
      </c>
      <c r="BK213" s="18" t="s">
        <v>1044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810</v>
      </c>
      <c r="E214" s="159">
        <v>208</v>
      </c>
      <c r="F214" s="126" t="s">
        <v>756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766</v>
      </c>
      <c r="W214" s="151" t="s">
        <v>698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1043</v>
      </c>
      <c r="BK214" s="18" t="s">
        <v>1044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1045</v>
      </c>
      <c r="E216" s="159">
        <v>210</v>
      </c>
      <c r="F216" s="126" t="s">
        <v>678</v>
      </c>
      <c r="G216" s="142" t="str">
        <f>IF(D216="","*",VLOOKUP(F216,BS_ATIVIDADE[],3,FALSE))</f>
        <v>OUTROS</v>
      </c>
      <c r="H216" s="106" t="s">
        <v>1046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1047</v>
      </c>
      <c r="N216" s="127" t="s">
        <v>1048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820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1049</v>
      </c>
      <c r="BK216" s="18" t="s">
        <v>1050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1050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770</v>
      </c>
      <c r="E217" s="159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771</v>
      </c>
      <c r="W217" s="151" t="s">
        <v>772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1051</v>
      </c>
      <c r="BK217" s="18" t="s">
        <v>1051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774</v>
      </c>
      <c r="E218" s="159">
        <v>212</v>
      </c>
      <c r="F218" s="126" t="s">
        <v>678</v>
      </c>
      <c r="G218" s="142" t="str">
        <f>IF(D218="","*",VLOOKUP(F218,BS_ATIVIDADE[],3,FALSE))</f>
        <v>OUTROS</v>
      </c>
      <c r="H218" s="106" t="s">
        <v>828</v>
      </c>
      <c r="I218" s="106" t="s">
        <v>828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771</v>
      </c>
      <c r="W218" s="151" t="s">
        <v>772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1052</v>
      </c>
      <c r="BK218" s="18" t="s">
        <v>1052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874</v>
      </c>
      <c r="E219" s="159">
        <v>93</v>
      </c>
      <c r="F219" s="126" t="s">
        <v>875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771</v>
      </c>
      <c r="W219" s="151" t="s">
        <v>876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1053</v>
      </c>
      <c r="BK219" s="18" t="s">
        <v>1054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701</v>
      </c>
      <c r="E220" s="159">
        <v>185</v>
      </c>
      <c r="F220" s="126" t="s">
        <v>702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880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783</v>
      </c>
      <c r="W220" s="151" t="s">
        <v>698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1055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1056</v>
      </c>
      <c r="BK220" s="18" t="s">
        <v>1056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1056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701</v>
      </c>
      <c r="E223" s="159"/>
      <c r="F223" s="126" t="s">
        <v>702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959</v>
      </c>
      <c r="W223" s="151" t="s">
        <v>698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1057</v>
      </c>
      <c r="BK223" s="18" t="s">
        <v>1057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1057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693</v>
      </c>
      <c r="E224" s="159"/>
      <c r="F224" s="126" t="s">
        <v>694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697</v>
      </c>
      <c r="W224" s="151" t="s">
        <v>698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1058</v>
      </c>
      <c r="BK224" s="18" t="s">
        <v>1059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1059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710</v>
      </c>
      <c r="E225" s="159"/>
      <c r="F225" s="126" t="s">
        <v>715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712</v>
      </c>
      <c r="W225" s="151" t="s">
        <v>716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747</v>
      </c>
      <c r="E226" s="159">
        <v>193</v>
      </c>
      <c r="F226" s="126" t="s">
        <v>748</v>
      </c>
      <c r="G226" s="142" t="str">
        <f>IF(D226="","*",VLOOKUP(F226,BS_ATIVIDADE[],3,FALSE))</f>
        <v>TRILHEIRO - DESCARGA</v>
      </c>
      <c r="H226" s="106" t="s">
        <v>1015</v>
      </c>
      <c r="I226" s="106" t="s">
        <v>1015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712</v>
      </c>
      <c r="W226" s="151" t="s">
        <v>752</v>
      </c>
      <c r="X226" s="104" t="s">
        <v>416</v>
      </c>
      <c r="Y226" s="129" t="s">
        <v>415</v>
      </c>
      <c r="Z226" s="104"/>
      <c r="AA226" s="105" t="s">
        <v>1017</v>
      </c>
      <c r="AB226" s="103" t="s">
        <v>423</v>
      </c>
      <c r="AC226" s="152" t="s">
        <v>419</v>
      </c>
      <c r="AD226" s="107">
        <v>0.41666666666666669</v>
      </c>
      <c r="AE226" s="105" t="s">
        <v>1018</v>
      </c>
      <c r="AF226" s="105" t="s">
        <v>1019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822</v>
      </c>
      <c r="BK226" s="18" t="s">
        <v>822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822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1060</v>
      </c>
      <c r="E227" s="159">
        <v>221</v>
      </c>
      <c r="F227" s="126" t="s">
        <v>678</v>
      </c>
      <c r="G227" s="142" t="str">
        <f>IF(D227="","*",VLOOKUP(F227,BS_ATIVIDADE[],3,FALSE))</f>
        <v>OUTROS</v>
      </c>
      <c r="H227" s="106" t="s">
        <v>1061</v>
      </c>
      <c r="I227" s="106" t="s">
        <v>962</v>
      </c>
      <c r="J227" s="105">
        <v>70</v>
      </c>
      <c r="K227" s="105">
        <v>82</v>
      </c>
      <c r="L227" s="105" t="s">
        <v>679</v>
      </c>
      <c r="M227" s="127" t="s">
        <v>963</v>
      </c>
      <c r="N227" s="127" t="s">
        <v>1062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1063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1064</v>
      </c>
      <c r="BK227" s="18" t="s">
        <v>1064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976</v>
      </c>
      <c r="E228" s="159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707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1065</v>
      </c>
      <c r="BK228" s="18" t="s">
        <v>1066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679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718</v>
      </c>
      <c r="E229" s="159"/>
      <c r="F229" s="126" t="s">
        <v>719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720</v>
      </c>
      <c r="W229" s="151" t="s">
        <v>1022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734</v>
      </c>
      <c r="BK229" s="18" t="s">
        <v>1067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1067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855</v>
      </c>
      <c r="E230" s="159">
        <v>81</v>
      </c>
      <c r="F230" s="126" t="s">
        <v>719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856</v>
      </c>
      <c r="W230" s="151" t="s">
        <v>797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734</v>
      </c>
      <c r="BK230" s="18" t="s">
        <v>1068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1068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724</v>
      </c>
      <c r="E231" s="159"/>
      <c r="F231" s="126" t="s">
        <v>711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857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858</v>
      </c>
      <c r="W231" s="151" t="s">
        <v>801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1069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1070</v>
      </c>
      <c r="BK231" s="18" t="s">
        <v>1071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1072</v>
      </c>
      <c r="E232" s="159">
        <v>226</v>
      </c>
      <c r="F232" s="126" t="s">
        <v>818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906</v>
      </c>
      <c r="W232" s="151" t="s">
        <v>1073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822</v>
      </c>
      <c r="BK232" s="18" t="s">
        <v>822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822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691</v>
      </c>
      <c r="E233" s="159">
        <v>4</v>
      </c>
      <c r="F233" s="126" t="s">
        <v>692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740</v>
      </c>
      <c r="W233" s="151" t="s">
        <v>741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822</v>
      </c>
      <c r="BK233" s="18" t="s">
        <v>822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822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1074</v>
      </c>
      <c r="E234" s="159"/>
      <c r="F234" s="126" t="s">
        <v>868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906</v>
      </c>
      <c r="W234" s="151" t="s">
        <v>1027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822</v>
      </c>
      <c r="BK234" s="18" t="s">
        <v>822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822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811</v>
      </c>
      <c r="E235" s="159">
        <v>203</v>
      </c>
      <c r="F235" s="126" t="s">
        <v>694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906</v>
      </c>
      <c r="W235" s="151" t="s">
        <v>698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822</v>
      </c>
      <c r="BK235" s="18" t="s">
        <v>822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822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753</v>
      </c>
      <c r="E236" s="159">
        <v>204</v>
      </c>
      <c r="F236" s="126" t="s">
        <v>694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906</v>
      </c>
      <c r="W236" s="151" t="s">
        <v>698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822</v>
      </c>
      <c r="BK236" s="18" t="s">
        <v>822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822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744</v>
      </c>
      <c r="E237" s="159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707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822</v>
      </c>
      <c r="BK237" s="18" t="s">
        <v>822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822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758</v>
      </c>
      <c r="E238" s="159">
        <v>230</v>
      </c>
      <c r="F238" s="126" t="s">
        <v>711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906</v>
      </c>
      <c r="W238" s="151" t="s">
        <v>1075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1076</v>
      </c>
      <c r="BK238" s="18" t="s">
        <v>1076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1076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1034</v>
      </c>
      <c r="E239" s="159">
        <v>232</v>
      </c>
      <c r="F239" s="126" t="s">
        <v>1035</v>
      </c>
      <c r="G239" s="142" t="str">
        <f>IF(D239="","*",VLOOKUP(F239,BS_ATIVIDADE[],3,FALSE))</f>
        <v>DETECÇÃO</v>
      </c>
      <c r="H239" s="106" t="s">
        <v>48</v>
      </c>
      <c r="I239" s="106" t="s">
        <v>1077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1039</v>
      </c>
      <c r="W239" s="151" t="s">
        <v>1078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1079</v>
      </c>
      <c r="BK239" s="18" t="s">
        <v>1080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984</v>
      </c>
      <c r="E240" s="159">
        <v>233</v>
      </c>
      <c r="F240" s="126" t="s">
        <v>818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1081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766</v>
      </c>
      <c r="W240" s="151" t="s">
        <v>1082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822</v>
      </c>
      <c r="BK240" s="18" t="s">
        <v>822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822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1083</v>
      </c>
      <c r="E241" s="159">
        <v>234</v>
      </c>
      <c r="F241" s="126" t="s">
        <v>765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766</v>
      </c>
      <c r="W241" s="151" t="s">
        <v>1084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1085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822</v>
      </c>
      <c r="BK241" s="18" t="s">
        <v>822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822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1086</v>
      </c>
      <c r="E242" s="159">
        <v>235</v>
      </c>
      <c r="F242" s="126" t="s">
        <v>1087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766</v>
      </c>
      <c r="W242" s="151" t="s">
        <v>1088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822</v>
      </c>
      <c r="BK242" s="18" t="s">
        <v>822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822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1089</v>
      </c>
      <c r="E243" s="159">
        <v>236</v>
      </c>
      <c r="F243" s="126" t="s">
        <v>756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766</v>
      </c>
      <c r="W243" s="151" t="s">
        <v>698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822</v>
      </c>
      <c r="BK243" s="18" t="s">
        <v>822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822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777</v>
      </c>
      <c r="E244" s="159">
        <v>237</v>
      </c>
      <c r="F244" s="126" t="s">
        <v>756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766</v>
      </c>
      <c r="W244" s="151" t="s">
        <v>698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822</v>
      </c>
      <c r="BK244" s="18" t="s">
        <v>822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822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817</v>
      </c>
      <c r="E246" s="159">
        <v>61</v>
      </c>
      <c r="F246" s="126" t="s">
        <v>818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819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820</v>
      </c>
      <c r="W246" s="151" t="s">
        <v>1090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822</v>
      </c>
      <c r="BK246" s="18" t="s">
        <v>822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822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770</v>
      </c>
      <c r="E247" s="159">
        <v>61</v>
      </c>
      <c r="F247" s="126" t="s">
        <v>1091</v>
      </c>
      <c r="G247" s="142" t="str">
        <f>IF(D247="","*",VLOOKUP(F247,BS_ATIVIDADE[],3,FALSE))</f>
        <v>MODERNIZAÇÃO</v>
      </c>
      <c r="H247" s="106" t="s">
        <v>1092</v>
      </c>
      <c r="I247" s="106" t="s">
        <v>1092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819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820</v>
      </c>
      <c r="W247" s="151" t="s">
        <v>1093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1094</v>
      </c>
      <c r="BK247" s="18" t="s">
        <v>1094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1095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690</v>
      </c>
      <c r="E248" s="159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1092</v>
      </c>
      <c r="I248" s="106" t="s">
        <v>1092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819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820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822</v>
      </c>
      <c r="BK248" s="18" t="s">
        <v>822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822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817</v>
      </c>
      <c r="E250" s="159">
        <v>61</v>
      </c>
      <c r="F250" s="126" t="s">
        <v>818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833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820</v>
      </c>
      <c r="W250" s="151" t="s">
        <v>834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822</v>
      </c>
      <c r="BK250" s="18" t="s">
        <v>822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822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774</v>
      </c>
      <c r="E251" s="159">
        <v>66</v>
      </c>
      <c r="F251" s="126" t="s">
        <v>715</v>
      </c>
      <c r="G251" s="142" t="str">
        <f>IF(D251="","*",VLOOKUP(F251,BS_ATIVIDADE[],3,FALSE))</f>
        <v>OUTROS</v>
      </c>
      <c r="H251" s="106" t="s">
        <v>184</v>
      </c>
      <c r="I251" s="106" t="s">
        <v>775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820</v>
      </c>
      <c r="W251" s="151" t="s">
        <v>835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822</v>
      </c>
      <c r="BK251" s="18" t="s">
        <v>1096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822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874</v>
      </c>
      <c r="E252" s="159">
        <v>93</v>
      </c>
      <c r="F252" s="126" t="s">
        <v>875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771</v>
      </c>
      <c r="W252" s="151" t="s">
        <v>876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1097</v>
      </c>
      <c r="BK252" s="18" t="s">
        <v>1097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1097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701</v>
      </c>
      <c r="E253" s="159">
        <v>185</v>
      </c>
      <c r="F253" s="126" t="s">
        <v>702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783</v>
      </c>
      <c r="W253" s="151" t="s">
        <v>698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1057</v>
      </c>
      <c r="BK253" s="18" t="s">
        <v>1057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1057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701</v>
      </c>
      <c r="E256" s="159"/>
      <c r="F256" s="126" t="s">
        <v>702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959</v>
      </c>
      <c r="W256" s="151" t="s">
        <v>698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1098</v>
      </c>
      <c r="BK256" s="18" t="s">
        <v>1098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1098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693</v>
      </c>
      <c r="E257" s="159"/>
      <c r="F257" s="126" t="s">
        <v>694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697</v>
      </c>
      <c r="W257" s="151" t="s">
        <v>698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4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1099</v>
      </c>
      <c r="BK257" s="18" t="s">
        <v>1100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8" t="str">
        <f t="shared" si="25"/>
        <v>OKOK</v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710</v>
      </c>
      <c r="E258" s="159"/>
      <c r="F258" s="126" t="s">
        <v>715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712</v>
      </c>
      <c r="W258" s="151" t="s">
        <v>716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747</v>
      </c>
      <c r="E259" s="159">
        <v>193</v>
      </c>
      <c r="F259" s="126" t="s">
        <v>748</v>
      </c>
      <c r="G259" s="142" t="str">
        <f>IF(D259="","*",VLOOKUP(F259,BS_ATIVIDADE[],3,FALSE))</f>
        <v>TRILHEIRO - DESCARGA</v>
      </c>
      <c r="H259" s="106" t="s">
        <v>1015</v>
      </c>
      <c r="I259" s="106" t="s">
        <v>1015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712</v>
      </c>
      <c r="W259" s="151" t="s">
        <v>752</v>
      </c>
      <c r="X259" s="104" t="s">
        <v>421</v>
      </c>
      <c r="Y259" s="129" t="s">
        <v>424</v>
      </c>
      <c r="Z259" s="104"/>
      <c r="AA259" s="105" t="s">
        <v>1017</v>
      </c>
      <c r="AB259" s="103" t="s">
        <v>423</v>
      </c>
      <c r="AC259" s="152" t="s">
        <v>419</v>
      </c>
      <c r="AD259" s="107">
        <v>0.41666666666666669</v>
      </c>
      <c r="AE259" s="105" t="s">
        <v>1018</v>
      </c>
      <c r="AF259" s="105" t="s">
        <v>1019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1101</v>
      </c>
      <c r="BK259" s="18" t="s">
        <v>1101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1101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718</v>
      </c>
      <c r="E261" s="159"/>
      <c r="F261" s="126" t="s">
        <v>719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720</v>
      </c>
      <c r="W261" s="151" t="s">
        <v>1022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1102</v>
      </c>
      <c r="BK261" s="18" t="s">
        <v>1103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1103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>SuperExecução</v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976</v>
      </c>
      <c r="E262" s="159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707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1104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1105</v>
      </c>
      <c r="BK262" s="18" t="s">
        <v>1106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1106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855</v>
      </c>
      <c r="E263" s="159">
        <v>81</v>
      </c>
      <c r="F263" s="126" t="s">
        <v>719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856</v>
      </c>
      <c r="W263" s="151" t="s">
        <v>797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1107</v>
      </c>
      <c r="BK263" s="18" t="s">
        <v>1107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1107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724</v>
      </c>
      <c r="E264" s="159"/>
      <c r="F264" s="126" t="s">
        <v>711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857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858</v>
      </c>
      <c r="W264" s="151" t="s">
        <v>801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1108</v>
      </c>
      <c r="BK264" s="18" t="s">
        <v>1109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1109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1110</v>
      </c>
      <c r="E265" s="159">
        <v>81</v>
      </c>
      <c r="F265" s="126" t="s">
        <v>719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1111</v>
      </c>
      <c r="W265" s="151" t="s">
        <v>797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1102</v>
      </c>
      <c r="BK265" s="18" t="s">
        <v>1112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1112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691</v>
      </c>
      <c r="E267" s="159">
        <v>4</v>
      </c>
      <c r="F267" s="126" t="s">
        <v>692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740</v>
      </c>
      <c r="W267" s="151" t="s">
        <v>741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1113</v>
      </c>
      <c r="BK267" s="18" t="s">
        <v>1113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1114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1074</v>
      </c>
      <c r="E268" s="159"/>
      <c r="F268" s="126" t="s">
        <v>868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906</v>
      </c>
      <c r="W268" s="151" t="s">
        <v>1027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4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1115</v>
      </c>
      <c r="BK268" s="18" t="s">
        <v>1116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8" t="str">
        <f t="shared" si="31"/>
        <v>OKOK</v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811</v>
      </c>
      <c r="E269" s="159">
        <v>203</v>
      </c>
      <c r="F269" s="126" t="s">
        <v>694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906</v>
      </c>
      <c r="W269" s="151" t="s">
        <v>698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1098</v>
      </c>
      <c r="BK269" s="18" t="s">
        <v>1098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1098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753</v>
      </c>
      <c r="E270" s="159">
        <v>204</v>
      </c>
      <c r="F270" s="126" t="s">
        <v>694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906</v>
      </c>
      <c r="W270" s="151" t="s">
        <v>698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1098</v>
      </c>
      <c r="BK270" s="18" t="s">
        <v>1098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1098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>CondiçõesClimáticaChuva</v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744</v>
      </c>
      <c r="E271" s="159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707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4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1117</v>
      </c>
      <c r="BK271" s="18" t="s">
        <v>1118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8" t="str">
        <f t="shared" si="31"/>
        <v>OKOK</v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758</v>
      </c>
      <c r="E272" s="159">
        <v>230</v>
      </c>
      <c r="F272" s="126" t="s">
        <v>711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906</v>
      </c>
      <c r="W272" s="151" t="s">
        <v>1075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1119</v>
      </c>
      <c r="BK272" s="18" t="s">
        <v>1119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1119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777</v>
      </c>
      <c r="E274" s="159">
        <v>268</v>
      </c>
      <c r="F274" s="126" t="s">
        <v>756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766</v>
      </c>
      <c r="W274" s="151" t="s">
        <v>698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1098</v>
      </c>
      <c r="BK274" s="18" t="s">
        <v>1098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1098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1120</v>
      </c>
      <c r="E275" s="159">
        <v>269</v>
      </c>
      <c r="F275" s="126" t="s">
        <v>756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766</v>
      </c>
      <c r="W275" s="151" t="s">
        <v>698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1098</v>
      </c>
      <c r="BK275" s="18" t="s">
        <v>1098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1098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1045</v>
      </c>
      <c r="E277" s="159">
        <v>210</v>
      </c>
      <c r="F277" s="126" t="s">
        <v>678</v>
      </c>
      <c r="G277" s="142" t="str">
        <f>IF(D277="","*",VLOOKUP(F277,BS_ATIVIDADE[],3,FALSE))</f>
        <v>OUTROS</v>
      </c>
      <c r="H277" s="106" t="s">
        <v>1046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1047</v>
      </c>
      <c r="N277" s="127" t="s">
        <v>1048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820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4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1121</v>
      </c>
      <c r="BK277" s="18" t="s">
        <v>1121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8" t="str">
        <f t="shared" si="31"/>
        <v>OKOK</v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1034</v>
      </c>
      <c r="E278" s="159">
        <v>277</v>
      </c>
      <c r="F278" s="126" t="s">
        <v>1035</v>
      </c>
      <c r="G278" s="142" t="str">
        <f>IF(D278="","*",VLOOKUP(F278,BS_ATIVIDADE[],3,FALSE))</f>
        <v>DETECÇÃO</v>
      </c>
      <c r="H278" s="106" t="s">
        <v>829</v>
      </c>
      <c r="I278" s="106" t="s">
        <v>1122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1048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1039</v>
      </c>
      <c r="W278" s="151" t="s">
        <v>1040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1123</v>
      </c>
      <c r="BK278" s="18" t="s">
        <v>1123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8" t="str">
        <f t="shared" si="31"/>
        <v>OKOK</v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874</v>
      </c>
      <c r="E279" s="159">
        <v>93</v>
      </c>
      <c r="F279" s="126" t="s">
        <v>875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771</v>
      </c>
      <c r="W279" s="151" t="s">
        <v>876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4">
        <f t="shared" si="26"/>
        <v>4.1666666666666685E-2</v>
      </c>
      <c r="AZ279" s="153"/>
      <c r="BA279" s="177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1124</v>
      </c>
      <c r="BK279" s="18" t="s">
        <v>1125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1125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8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701</v>
      </c>
      <c r="E280" s="159">
        <v>279</v>
      </c>
      <c r="F280" s="126" t="s">
        <v>1126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783</v>
      </c>
      <c r="W280" s="151" t="s">
        <v>1127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1128</v>
      </c>
      <c r="BK280" s="18" t="s">
        <v>1128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1128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701</v>
      </c>
      <c r="E281" s="159">
        <v>280</v>
      </c>
      <c r="F281" s="126" t="s">
        <v>702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783</v>
      </c>
      <c r="W281" s="151" t="s">
        <v>698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4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1129</v>
      </c>
      <c r="BK281" s="18" t="s">
        <v>1130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701</v>
      </c>
      <c r="E283" s="159"/>
      <c r="F283" s="126" t="s">
        <v>702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959</v>
      </c>
      <c r="W283" s="151" t="s">
        <v>698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4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1131</v>
      </c>
      <c r="BK283" s="18" t="s">
        <v>1132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8" t="str">
        <f t="shared" si="31"/>
        <v>OKOK</v>
      </c>
    </row>
    <row r="284" spans="1:72" hidden="1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693</v>
      </c>
      <c r="E284" s="159"/>
      <c r="F284" s="126" t="s">
        <v>694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2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697</v>
      </c>
      <c r="W284" s="151" t="s">
        <v>698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4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1133</v>
      </c>
      <c r="BK284" s="18" t="s">
        <v>1134</v>
      </c>
      <c r="BL284" s="16"/>
      <c r="BM284" s="130" t="s">
        <v>445</v>
      </c>
      <c r="BN284" s="130" t="s">
        <v>445</v>
      </c>
      <c r="BO284" s="130" t="s">
        <v>890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8" t="str">
        <f t="shared" si="31"/>
        <v>OKOK</v>
      </c>
    </row>
    <row r="285" spans="1:72" hidden="1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710</v>
      </c>
      <c r="E285" s="159"/>
      <c r="F285" s="126" t="s">
        <v>715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2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712</v>
      </c>
      <c r="W285" s="151" t="s">
        <v>716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4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747</v>
      </c>
      <c r="E286" s="159">
        <v>193</v>
      </c>
      <c r="F286" s="126" t="s">
        <v>748</v>
      </c>
      <c r="G286" s="142" t="str">
        <f>IF(D286="","*",VLOOKUP(F286,BS_ATIVIDADE[],3,FALSE))</f>
        <v>TRILHEIRO - DESCARGA</v>
      </c>
      <c r="H286" s="106" t="s">
        <v>1015</v>
      </c>
      <c r="I286" s="106" t="s">
        <v>1015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712</v>
      </c>
      <c r="W286" s="151" t="s">
        <v>752</v>
      </c>
      <c r="X286" s="104" t="s">
        <v>421</v>
      </c>
      <c r="Y286" s="129" t="s">
        <v>424</v>
      </c>
      <c r="Z286" s="104"/>
      <c r="AA286" s="105" t="s">
        <v>1017</v>
      </c>
      <c r="AB286" s="103" t="s">
        <v>423</v>
      </c>
      <c r="AC286" s="152" t="s">
        <v>419</v>
      </c>
      <c r="AD286" s="107">
        <v>0.41666666666666669</v>
      </c>
      <c r="AE286" s="105" t="s">
        <v>1018</v>
      </c>
      <c r="AF286" s="105" t="s">
        <v>1019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4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1135</v>
      </c>
      <c r="BK286" s="18" t="s">
        <v>1135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1135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8" t="str">
        <f t="shared" si="31"/>
        <v>CCOCirculaçãoIntervaloOportunidade</v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976</v>
      </c>
      <c r="E288" s="159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771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1135</v>
      </c>
      <c r="BK288" s="18" t="s">
        <v>1135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1135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8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855</v>
      </c>
      <c r="E289" s="159">
        <v>81</v>
      </c>
      <c r="F289" s="126" t="s">
        <v>719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2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856</v>
      </c>
      <c r="W289" s="151" t="s">
        <v>797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4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1136</v>
      </c>
      <c r="BK289" s="18" t="s">
        <v>1136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1136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8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724</v>
      </c>
      <c r="E290" s="159"/>
      <c r="F290" s="126" t="s">
        <v>711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857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858</v>
      </c>
      <c r="W290" s="151" t="s">
        <v>801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4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1137</v>
      </c>
      <c r="BK290" s="18" t="s">
        <v>1138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8" t="str">
        <f t="shared" si="31"/>
        <v>OKOK</v>
      </c>
    </row>
    <row r="291" spans="1:72" hidden="1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1110</v>
      </c>
      <c r="E291" s="159">
        <v>81</v>
      </c>
      <c r="F291" s="126" t="s">
        <v>719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2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1111</v>
      </c>
      <c r="W291" s="151" t="s">
        <v>797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1139</v>
      </c>
      <c r="BK291" s="18" t="s">
        <v>1139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1139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8" t="str">
        <f t="shared" si="31"/>
        <v>CCOCirculaçãoIntervaloOportunidade</v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1026</v>
      </c>
      <c r="E293" s="159">
        <v>287</v>
      </c>
      <c r="F293" s="126" t="s">
        <v>868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906</v>
      </c>
      <c r="W293" s="151" t="s">
        <v>1027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4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1140</v>
      </c>
      <c r="BK293" s="18" t="s">
        <v>1141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8" t="str">
        <f t="shared" si="31"/>
        <v>OKOK</v>
      </c>
    </row>
    <row r="294" spans="1:72" hidden="1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744</v>
      </c>
      <c r="E294" s="159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750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707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1142</v>
      </c>
      <c r="BK294" s="18" t="s">
        <v>1143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1143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8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691</v>
      </c>
      <c r="E295" s="159">
        <v>4</v>
      </c>
      <c r="F295" s="126" t="s">
        <v>692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740</v>
      </c>
      <c r="W295" s="151" t="s">
        <v>741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1144</v>
      </c>
      <c r="BK295" s="18" t="s">
        <v>1144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1144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8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811</v>
      </c>
      <c r="E296" s="159">
        <v>290</v>
      </c>
      <c r="F296" s="126" t="s">
        <v>694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906</v>
      </c>
      <c r="W296" s="151" t="s">
        <v>698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4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734</v>
      </c>
      <c r="BK296" s="18" t="s">
        <v>1145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1145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8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753</v>
      </c>
      <c r="E297" s="159">
        <v>291</v>
      </c>
      <c r="F297" s="126" t="s">
        <v>694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906</v>
      </c>
      <c r="W297" s="151" t="s">
        <v>698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4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734</v>
      </c>
      <c r="BK297" s="18" t="s">
        <v>1145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1145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8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758</v>
      </c>
      <c r="E298" s="159">
        <v>230</v>
      </c>
      <c r="F298" s="126" t="s">
        <v>711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906</v>
      </c>
      <c r="W298" s="151" t="s">
        <v>1075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4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1146</v>
      </c>
      <c r="BK298" s="18" t="s">
        <v>1147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8" t="str">
        <f t="shared" si="31"/>
        <v>OKOK</v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777</v>
      </c>
      <c r="E300" s="159">
        <v>268</v>
      </c>
      <c r="F300" s="126" t="s">
        <v>756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766</v>
      </c>
      <c r="W300" s="151" t="s">
        <v>698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4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1148</v>
      </c>
      <c r="BK300" s="18" t="s">
        <v>1148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1148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8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1120</v>
      </c>
      <c r="E301" s="159">
        <v>269</v>
      </c>
      <c r="F301" s="126" t="s">
        <v>756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766</v>
      </c>
      <c r="W301" s="151" t="s">
        <v>698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1148</v>
      </c>
      <c r="BK301" s="18" t="s">
        <v>1148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1148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8" t="str">
        <f t="shared" si="31"/>
        <v>CondiçõesClimáticaChuva</v>
      </c>
    </row>
    <row r="302" spans="1:72" hidden="1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1034</v>
      </c>
      <c r="E302" s="159">
        <v>296</v>
      </c>
      <c r="F302" s="126" t="s">
        <v>1035</v>
      </c>
      <c r="G302" s="142" t="str">
        <f>IF(D302="","*",VLOOKUP(F302,BS_ATIVIDADE[],3,FALSE))</f>
        <v>DETECÇÃO</v>
      </c>
      <c r="H302" s="106" t="s">
        <v>1149</v>
      </c>
      <c r="I302" s="106" t="s">
        <v>1122</v>
      </c>
      <c r="J302" s="105">
        <v>53</v>
      </c>
      <c r="K302" s="105">
        <v>123</v>
      </c>
      <c r="L302" s="105"/>
      <c r="M302" s="127" t="s">
        <v>1150</v>
      </c>
      <c r="N302" s="127" t="s">
        <v>1151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1039</v>
      </c>
      <c r="W302" s="151" t="s">
        <v>1040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1055</v>
      </c>
      <c r="AL302" s="31" t="s">
        <v>335</v>
      </c>
      <c r="AM302" s="105" t="s">
        <v>1150</v>
      </c>
      <c r="AN302" s="105" t="s">
        <v>1151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4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1152</v>
      </c>
      <c r="BK302" s="18" t="s">
        <v>1153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8" t="str">
        <f t="shared" si="31"/>
        <v>OKOK</v>
      </c>
    </row>
    <row r="303" spans="1:72" hidden="1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774</v>
      </c>
      <c r="E303" s="159">
        <v>297</v>
      </c>
      <c r="F303" s="126" t="s">
        <v>678</v>
      </c>
      <c r="G303" s="142" t="str">
        <f>IF(D303="","*",VLOOKUP(F303,BS_ATIVIDADE[],3,FALSE))</f>
        <v>OUTROS</v>
      </c>
      <c r="H303" s="106" t="s">
        <v>828</v>
      </c>
      <c r="I303" s="106" t="s">
        <v>828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2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771</v>
      </c>
      <c r="W303" s="151" t="s">
        <v>772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4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1154</v>
      </c>
      <c r="BK303" s="18" t="s">
        <v>1155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8" t="str">
        <f t="shared" si="31"/>
        <v>OKOK</v>
      </c>
    </row>
    <row r="304" spans="1:72" hidden="1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874</v>
      </c>
      <c r="E304" s="159">
        <v>93</v>
      </c>
      <c r="F304" s="126" t="s">
        <v>875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771</v>
      </c>
      <c r="W304" s="151" t="s">
        <v>876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4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1156</v>
      </c>
      <c r="BK304" s="18" t="s">
        <v>1157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8" t="str">
        <f t="shared" si="31"/>
        <v>OKOK</v>
      </c>
    </row>
    <row r="305" spans="1:72" hidden="1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1001</v>
      </c>
      <c r="E305" s="159">
        <v>299</v>
      </c>
      <c r="F305" s="126" t="s">
        <v>875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771</v>
      </c>
      <c r="W305" s="151" t="s">
        <v>876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1158</v>
      </c>
      <c r="BK305" s="18" t="s">
        <v>1159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1159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8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701</v>
      </c>
      <c r="E306" s="159">
        <v>185</v>
      </c>
      <c r="F306" s="126" t="s">
        <v>702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880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783</v>
      </c>
      <c r="W306" s="151" t="s">
        <v>1160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4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1161</v>
      </c>
      <c r="BK306" s="18" t="s">
        <v>1162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8" t="str">
        <f t="shared" si="31"/>
        <v>OKOK</v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701</v>
      </c>
      <c r="E308" s="159">
        <v>185</v>
      </c>
      <c r="F308" s="126" t="s">
        <v>702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959</v>
      </c>
      <c r="W308" s="151" t="s">
        <v>1163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4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1164</v>
      </c>
      <c r="BK308" s="18" t="s">
        <v>1165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8" t="str">
        <f t="shared" si="31"/>
        <v>OKOK</v>
      </c>
    </row>
    <row r="309" spans="1:72" hidden="1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693</v>
      </c>
      <c r="E309" s="159"/>
      <c r="F309" s="126" t="s">
        <v>694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697</v>
      </c>
      <c r="W309" s="151" t="s">
        <v>698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1166</v>
      </c>
      <c r="BK309" s="18" t="s">
        <v>1166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1166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8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1167</v>
      </c>
      <c r="E310" s="159"/>
      <c r="F310" s="126" t="s">
        <v>678</v>
      </c>
      <c r="G310" s="142" t="str">
        <f>IF(D310="","*",VLOOKUP(F310,BS_ATIVIDADE[],3,FALSE))</f>
        <v>OUTROS</v>
      </c>
      <c r="H310" s="106" t="s">
        <v>1168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1169</v>
      </c>
      <c r="N310" s="127" t="s">
        <v>1170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1063</v>
      </c>
      <c r="W310" s="151" t="s">
        <v>772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4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1171</v>
      </c>
      <c r="BK310" s="18" t="s">
        <v>1172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8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747</v>
      </c>
      <c r="E311" s="159">
        <v>193</v>
      </c>
      <c r="F311" s="126" t="s">
        <v>748</v>
      </c>
      <c r="G311" s="142" t="str">
        <f>IF(D311="","*",VLOOKUP(F311,BS_ATIVIDADE[],3,FALSE))</f>
        <v>TRILHEIRO - DESCARGA</v>
      </c>
      <c r="H311" s="106" t="s">
        <v>1015</v>
      </c>
      <c r="I311" s="106" t="s">
        <v>1015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712</v>
      </c>
      <c r="W311" s="151" t="s">
        <v>752</v>
      </c>
      <c r="X311" s="104" t="s">
        <v>416</v>
      </c>
      <c r="Y311" s="129" t="s">
        <v>420</v>
      </c>
      <c r="Z311" s="104"/>
      <c r="AA311" s="105" t="s">
        <v>1017</v>
      </c>
      <c r="AB311" s="103" t="s">
        <v>423</v>
      </c>
      <c r="AC311" s="152" t="s">
        <v>419</v>
      </c>
      <c r="AD311" s="107">
        <v>0.41666666666666669</v>
      </c>
      <c r="AE311" s="105" t="s">
        <v>1018</v>
      </c>
      <c r="AF311" s="105" t="s">
        <v>1019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1173</v>
      </c>
      <c r="BK311" s="18" t="s">
        <v>1174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1174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8" t="str">
        <f t="shared" si="31"/>
        <v>CCOCirculaçãoIntervaloContrato</v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855</v>
      </c>
      <c r="E313" s="159">
        <v>81</v>
      </c>
      <c r="F313" s="126" t="s">
        <v>719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771</v>
      </c>
      <c r="W313" s="151" t="s">
        <v>1022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1175</v>
      </c>
      <c r="BK313" s="18" t="s">
        <v>1176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1176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8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976</v>
      </c>
      <c r="E314" s="159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771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1177</v>
      </c>
      <c r="BK314" s="18" t="s">
        <v>1178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1178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8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724</v>
      </c>
      <c r="E315" s="159"/>
      <c r="F315" s="126" t="s">
        <v>711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771</v>
      </c>
      <c r="W315" s="151" t="s">
        <v>801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1179</v>
      </c>
      <c r="BK315" s="18" t="s">
        <v>1179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1179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8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730</v>
      </c>
      <c r="E316" s="159">
        <v>310</v>
      </c>
      <c r="F316" s="126" t="s">
        <v>719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771</v>
      </c>
      <c r="W316" s="151" t="s">
        <v>1022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1180</v>
      </c>
      <c r="BK316" s="18" t="s">
        <v>1180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1180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8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1181</v>
      </c>
      <c r="E317" s="159"/>
      <c r="F317" s="126" t="s">
        <v>719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771</v>
      </c>
      <c r="W317" s="151" t="s">
        <v>1022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4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1180</v>
      </c>
      <c r="BK317" s="18" t="s">
        <v>1180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1180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8" t="str">
        <f t="shared" si="31"/>
        <v>CCOCirculaçãoIntervaloOportunidade</v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1072</v>
      </c>
      <c r="E319" s="159">
        <v>313</v>
      </c>
      <c r="F319" s="126" t="s">
        <v>818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906</v>
      </c>
      <c r="W319" s="151" t="s">
        <v>1073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4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1182</v>
      </c>
      <c r="BK319" s="18" t="s">
        <v>1183</v>
      </c>
      <c r="BL319" s="16"/>
      <c r="BM319" s="130" t="s">
        <v>445</v>
      </c>
      <c r="BN319" s="130" t="s">
        <v>445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8" t="str">
        <f t="shared" si="31"/>
        <v>OKOK</v>
      </c>
    </row>
    <row r="320" spans="1:72" hidden="1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691</v>
      </c>
      <c r="E320" s="159">
        <v>4</v>
      </c>
      <c r="F320" s="126" t="s">
        <v>692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740</v>
      </c>
      <c r="W320" s="151" t="s">
        <v>741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1184</v>
      </c>
      <c r="BK320" s="18" t="s">
        <v>1185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8" t="str">
        <f t="shared" si="31"/>
        <v>OKOK</v>
      </c>
    </row>
    <row r="321" spans="1:72" hidden="1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744</v>
      </c>
      <c r="E321" s="159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707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4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1186</v>
      </c>
      <c r="BK321" s="18" t="s">
        <v>1186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1186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8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1026</v>
      </c>
      <c r="E322" s="159">
        <v>316</v>
      </c>
      <c r="F322" s="126" t="s">
        <v>868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906</v>
      </c>
      <c r="W322" s="151" t="s">
        <v>1027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4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1187</v>
      </c>
      <c r="BK322" s="18" t="s">
        <v>1188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8" t="str">
        <f t="shared" si="31"/>
        <v>OKOK</v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984</v>
      </c>
      <c r="E324" s="159">
        <v>233</v>
      </c>
      <c r="F324" s="126" t="s">
        <v>818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1081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766</v>
      </c>
      <c r="W324" s="151" t="s">
        <v>1082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4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1189</v>
      </c>
      <c r="BK324" s="18" t="s">
        <v>1182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1182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8" t="str">
        <f t="shared" si="31"/>
        <v>CCOCirculaçãoIntervaloContrato</v>
      </c>
    </row>
    <row r="325" spans="1:72" hidden="1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1083</v>
      </c>
      <c r="E325" s="159">
        <v>234</v>
      </c>
      <c r="F325" s="126" t="s">
        <v>765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766</v>
      </c>
      <c r="W325" s="151" t="s">
        <v>1084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1085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4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1182</v>
      </c>
      <c r="BK325" s="18" t="s">
        <v>1182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1182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8" t="str">
        <f t="shared" si="31"/>
        <v>CCOCirculaçãoIntervaloContrato</v>
      </c>
    </row>
    <row r="326" spans="1:72" hidden="1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1086</v>
      </c>
      <c r="E326" s="159">
        <v>235</v>
      </c>
      <c r="F326" s="126" t="s">
        <v>1087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8.3333333333333329E-2</v>
      </c>
      <c r="Q326" s="105">
        <v>270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766</v>
      </c>
      <c r="W326" s="151" t="s">
        <v>1088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4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1190</v>
      </c>
      <c r="BK326" s="18" t="s">
        <v>1190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8" t="str">
        <f t="shared" si="31"/>
        <v>OKOK</v>
      </c>
    </row>
    <row r="327" spans="1:72" hidden="1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1120</v>
      </c>
      <c r="E327" s="159">
        <v>236</v>
      </c>
      <c r="F327" s="126" t="s">
        <v>756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8.3333333333333329E-2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766</v>
      </c>
      <c r="W327" s="151" t="s">
        <v>698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1191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4">
        <f t="shared" ref="AY327:BA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1192</v>
      </c>
      <c r="BK327" s="18" t="s">
        <v>1193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8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1194</v>
      </c>
      <c r="E328" s="159">
        <v>237</v>
      </c>
      <c r="F328" s="126" t="s">
        <v>756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766</v>
      </c>
      <c r="W328" s="151" t="s">
        <v>698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4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1182</v>
      </c>
      <c r="BK328" s="18" t="s">
        <v>1182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1182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8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777</v>
      </c>
      <c r="E329" s="159">
        <v>237</v>
      </c>
      <c r="F329" s="126" t="s">
        <v>756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766</v>
      </c>
      <c r="W329" s="151" t="s">
        <v>698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1191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4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1195</v>
      </c>
      <c r="BK329" s="18" t="s">
        <v>1196</v>
      </c>
      <c r="BL329" s="16"/>
      <c r="BM329" s="130" t="s">
        <v>440</v>
      </c>
      <c r="BN329" s="130" t="s">
        <v>460</v>
      </c>
      <c r="BO329" s="130" t="s">
        <v>564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8" t="str">
        <f t="shared" si="41"/>
        <v>CCOCirculaçãoIntervaloContrato</v>
      </c>
    </row>
    <row r="330" spans="1:72" hidden="1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8" t="str">
        <f t="shared" si="41"/>
        <v/>
      </c>
    </row>
    <row r="331" spans="1:72" hidden="1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817</v>
      </c>
      <c r="E331" s="159">
        <v>61</v>
      </c>
      <c r="F331" s="126" t="s">
        <v>818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819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820</v>
      </c>
      <c r="W331" s="151" t="s">
        <v>1090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4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1182</v>
      </c>
      <c r="BK331" s="18" t="s">
        <v>1182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1182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8" t="str">
        <f t="shared" si="41"/>
        <v>CCOCirculaçãoIntervaloContrato</v>
      </c>
    </row>
    <row r="332" spans="1:72" hidden="1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770</v>
      </c>
      <c r="E332" s="159">
        <v>61</v>
      </c>
      <c r="F332" s="126" t="s">
        <v>1091</v>
      </c>
      <c r="G332" s="142" t="str">
        <f>IF(D332="","*",VLOOKUP(F332,BS_ATIVIDADE[],3,FALSE))</f>
        <v>MODERNIZAÇÃO</v>
      </c>
      <c r="H332" s="106" t="s">
        <v>1092</v>
      </c>
      <c r="I332" s="106" t="s">
        <v>1092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819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820</v>
      </c>
      <c r="W332" s="151" t="s">
        <v>1197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0.39652777777777776</v>
      </c>
      <c r="AU332" s="136"/>
      <c r="AV332" s="136"/>
      <c r="AW332" s="14"/>
      <c r="AX332" s="14"/>
      <c r="AY332" s="164">
        <f t="shared" si="36"/>
        <v>6.9444444444444198E-4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1198</v>
      </c>
      <c r="BK332" s="18" t="s">
        <v>1199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1199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8" t="str">
        <f t="shared" si="41"/>
        <v>OKOK</v>
      </c>
    </row>
    <row r="333" spans="1:72" hidden="1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690</v>
      </c>
      <c r="E333" s="159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1092</v>
      </c>
      <c r="I333" s="106" t="s">
        <v>1092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819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820</v>
      </c>
      <c r="W333" s="151" t="s">
        <v>1200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1182</v>
      </c>
      <c r="BK333" s="18" t="s">
        <v>1182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1182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8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844</v>
      </c>
      <c r="E334" s="159">
        <v>328</v>
      </c>
      <c r="F334" s="126" t="s">
        <v>756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820</v>
      </c>
      <c r="W334" s="151" t="s">
        <v>698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1182</v>
      </c>
      <c r="BK334" s="18" t="s">
        <v>1182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1182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8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844</v>
      </c>
      <c r="E335" s="159">
        <v>328</v>
      </c>
      <c r="F335" s="126" t="s">
        <v>756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820</v>
      </c>
      <c r="W335" s="151" t="s">
        <v>698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1182</v>
      </c>
      <c r="BK335" s="18" t="s">
        <v>1182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1182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8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844</v>
      </c>
      <c r="E336" s="159">
        <v>328</v>
      </c>
      <c r="F336" s="126" t="s">
        <v>756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820</v>
      </c>
      <c r="W336" s="151" t="s">
        <v>698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1182</v>
      </c>
      <c r="BK336" s="18" t="s">
        <v>1182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1182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8" t="str">
        <f t="shared" si="41"/>
        <v>CCOCirculaçãoIntervaloContrato</v>
      </c>
    </row>
    <row r="337" spans="1:72" hidden="1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8" t="str">
        <f t="shared" si="41"/>
        <v/>
      </c>
    </row>
    <row r="338" spans="1:72" hidden="1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774</v>
      </c>
      <c r="E338" s="159">
        <v>332</v>
      </c>
      <c r="F338" s="126" t="s">
        <v>678</v>
      </c>
      <c r="G338" s="142" t="str">
        <f>IF(D338="","*",VLOOKUP(F338,BS_ATIVIDADE[],3,FALSE))</f>
        <v>OUTROS</v>
      </c>
      <c r="H338" s="106" t="s">
        <v>828</v>
      </c>
      <c r="I338" s="106" t="s">
        <v>828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2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771</v>
      </c>
      <c r="W338" s="151" t="s">
        <v>772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4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1201</v>
      </c>
      <c r="BK338" s="18" t="s">
        <v>1202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8" t="str">
        <f t="shared" si="41"/>
        <v>OKOK</v>
      </c>
    </row>
    <row r="339" spans="1:72" hidden="1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1203</v>
      </c>
      <c r="E339" s="159">
        <v>332</v>
      </c>
      <c r="F339" s="126" t="s">
        <v>868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771</v>
      </c>
      <c r="W339" s="151" t="s">
        <v>1204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4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1182</v>
      </c>
      <c r="BK339" s="18" t="s">
        <v>1182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1182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8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1181</v>
      </c>
      <c r="E340" s="159">
        <v>334</v>
      </c>
      <c r="F340" s="126" t="s">
        <v>868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771</v>
      </c>
      <c r="W340" s="151" t="s">
        <v>1204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1182</v>
      </c>
      <c r="BK340" s="18" t="s">
        <v>1182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1182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8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1205</v>
      </c>
      <c r="E341" s="159">
        <v>335</v>
      </c>
      <c r="F341" s="126" t="s">
        <v>868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771</v>
      </c>
      <c r="W341" s="151" t="s">
        <v>1204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4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1182</v>
      </c>
      <c r="BK341" s="18" t="s">
        <v>1182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1182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8" t="str">
        <f t="shared" si="41"/>
        <v>CCOCirculaçãoIntervaloContrato</v>
      </c>
    </row>
    <row r="342" spans="1:72" hidden="1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8" t="str">
        <f t="shared" si="41"/>
        <v/>
      </c>
    </row>
    <row r="343" spans="1:72" hidden="1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817</v>
      </c>
      <c r="E343" s="159">
        <v>61</v>
      </c>
      <c r="F343" s="126" t="s">
        <v>818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833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820</v>
      </c>
      <c r="W343" s="151" t="s">
        <v>1206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4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1182</v>
      </c>
      <c r="BK343" s="18" t="s">
        <v>1182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1182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8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701</v>
      </c>
      <c r="E344" s="159">
        <v>280</v>
      </c>
      <c r="F344" s="126" t="s">
        <v>702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6.25E-2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783</v>
      </c>
      <c r="W344" s="151" t="s">
        <v>698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4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1207</v>
      </c>
      <c r="BK344" s="18" t="s">
        <v>1208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8" t="str">
        <f t="shared" si="41"/>
        <v>OKOK</v>
      </c>
    </row>
    <row r="345" spans="1:72" hidden="1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1001</v>
      </c>
      <c r="E345" s="159">
        <v>338</v>
      </c>
      <c r="F345" s="126" t="s">
        <v>1209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771</v>
      </c>
      <c r="W345" s="151" t="s">
        <v>1210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0.64722222222222225</v>
      </c>
      <c r="AU345" s="136"/>
      <c r="AV345" s="136"/>
      <c r="AW345" s="14"/>
      <c r="AX345" s="14"/>
      <c r="AY345" s="164">
        <f t="shared" si="36"/>
        <v>8.333333333333337E-2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734</v>
      </c>
      <c r="BK345" s="18" t="s">
        <v>1211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1211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8" t="str">
        <f t="shared" si="41"/>
        <v>OKOK</v>
      </c>
    </row>
    <row r="346" spans="1:72" hidden="1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811</v>
      </c>
      <c r="E346" s="159">
        <v>340</v>
      </c>
      <c r="F346" s="126" t="s">
        <v>694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906</v>
      </c>
      <c r="W346" s="151" t="s">
        <v>698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4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1212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8" t="str">
        <f t="shared" si="41"/>
        <v>OKOK</v>
      </c>
    </row>
    <row r="347" spans="1:72" hidden="1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753</v>
      </c>
      <c r="E347" s="159">
        <v>341</v>
      </c>
      <c r="F347" s="126" t="s">
        <v>694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906</v>
      </c>
      <c r="W347" s="151" t="s">
        <v>698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4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1212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8" t="str">
        <f t="shared" si="41"/>
        <v>OKOK</v>
      </c>
    </row>
    <row r="348" spans="1:72" hidden="1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8" t="str">
        <f t="shared" si="41"/>
        <v/>
      </c>
    </row>
    <row r="349" spans="1:72" hidden="1">
      <c r="A349" s="47" t="str">
        <f t="shared" si="37"/>
        <v>EXPANSÃO TURMA 146067</v>
      </c>
      <c r="B349" s="102">
        <v>46067</v>
      </c>
      <c r="C349" s="135">
        <f>IF(BS_CONTROLE[[#This Row],[DATA]]="","",WEEKNUM(BS_CONTROLE[[#This Row],[DATA]]))</f>
        <v>7</v>
      </c>
      <c r="D349" s="104" t="s">
        <v>701</v>
      </c>
      <c r="E349" s="159">
        <v>343</v>
      </c>
      <c r="F349" s="126" t="s">
        <v>702</v>
      </c>
      <c r="G349" s="142" t="str">
        <f>IF(D349="","*",VLOOKUP(F349,BS_ATIVIDADE[],3,FALSE))</f>
        <v>EXPANSÃO</v>
      </c>
      <c r="H349" s="106" t="s">
        <v>386</v>
      </c>
      <c r="I349" s="106" t="s">
        <v>679</v>
      </c>
      <c r="J349" s="105">
        <v>70</v>
      </c>
      <c r="K349" s="105">
        <v>113</v>
      </c>
      <c r="L349" s="105" t="s">
        <v>679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>
        <v>0.375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 t="s">
        <v>704</v>
      </c>
      <c r="W349" s="151" t="s">
        <v>698</v>
      </c>
      <c r="X349" s="104" t="s">
        <v>421</v>
      </c>
      <c r="Y349" s="129"/>
      <c r="Z349" s="104"/>
      <c r="AA349" s="105" t="s">
        <v>679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>
        <v>0.30902777777777779</v>
      </c>
      <c r="AS349" s="108">
        <v>0.35069444444444442</v>
      </c>
      <c r="AT349" s="108">
        <v>0.4201388888888889</v>
      </c>
      <c r="AU349" s="136"/>
      <c r="AV349" s="136"/>
      <c r="AW349" s="14"/>
      <c r="AX349" s="14"/>
      <c r="AY349" s="164">
        <f t="shared" si="36"/>
        <v>6.9444444444444475E-2</v>
      </c>
      <c r="AZ349" s="153"/>
      <c r="BA349" s="109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>
        <v>2</v>
      </c>
      <c r="BI349" s="17"/>
      <c r="BJ349" s="17" t="s">
        <v>1213</v>
      </c>
      <c r="BK349" s="17" t="s">
        <v>1213</v>
      </c>
      <c r="BL349" s="16"/>
      <c r="BM349" s="130" t="s">
        <v>445</v>
      </c>
      <c r="BN349" s="130" t="s">
        <v>445</v>
      </c>
      <c r="BO349" s="130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8" t="str">
        <f t="shared" si="41"/>
        <v>OKOK</v>
      </c>
    </row>
    <row r="350" spans="1:72" hidden="1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693</v>
      </c>
      <c r="E350" s="159"/>
      <c r="F350" s="126" t="s">
        <v>694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697</v>
      </c>
      <c r="W350" s="151" t="s">
        <v>698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>
        <v>0.29166666666666669</v>
      </c>
      <c r="AS350" s="108">
        <v>0</v>
      </c>
      <c r="AT350" s="108">
        <v>0</v>
      </c>
      <c r="AU350" s="136"/>
      <c r="AV350" s="136"/>
      <c r="AW350" s="14"/>
      <c r="AX350" s="14"/>
      <c r="AY350" s="164">
        <f t="shared" si="36"/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>
        <v>0</v>
      </c>
      <c r="BI350" s="17"/>
      <c r="BJ350" s="17" t="s">
        <v>1214</v>
      </c>
      <c r="BK350" s="17" t="s">
        <v>1214</v>
      </c>
      <c r="BL350" s="16"/>
      <c r="BM350" s="130" t="s">
        <v>440</v>
      </c>
      <c r="BN350" s="130" t="s">
        <v>469</v>
      </c>
      <c r="BO350" s="130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8" t="str">
        <f t="shared" si="41"/>
        <v>CCOCirculaçãoIntervaloOportunidade</v>
      </c>
    </row>
    <row r="351" spans="1:72" hidden="1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8" t="str">
        <f t="shared" si="41"/>
        <v/>
      </c>
    </row>
    <row r="352" spans="1:72" hidden="1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855</v>
      </c>
      <c r="E352" s="159">
        <v>81</v>
      </c>
      <c r="F352" s="126" t="s">
        <v>719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40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771</v>
      </c>
      <c r="W352" s="151" t="s">
        <v>1022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>
        <v>0.29166666666666669</v>
      </c>
      <c r="AS352" s="108">
        <v>0</v>
      </c>
      <c r="AT352" s="108">
        <v>8.3333333333333329E-2</v>
      </c>
      <c r="AU352" s="136"/>
      <c r="AV352" s="136"/>
      <c r="AW352" s="14"/>
      <c r="AX352" s="14"/>
      <c r="AY352" s="164">
        <f t="shared" si="36"/>
        <v>8.3333333333333329E-2</v>
      </c>
      <c r="AZ352" s="153"/>
      <c r="BA352" s="109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>
        <v>2</v>
      </c>
      <c r="BI352" s="17"/>
      <c r="BJ352" s="17" t="s">
        <v>1215</v>
      </c>
      <c r="BK352" s="17" t="s">
        <v>1215</v>
      </c>
      <c r="BL352" s="16"/>
      <c r="BM352" s="130" t="s">
        <v>445</v>
      </c>
      <c r="BN352" s="130" t="s">
        <v>445</v>
      </c>
      <c r="BO352" s="130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8" t="str">
        <f t="shared" si="41"/>
        <v>OKOK</v>
      </c>
    </row>
    <row r="353" spans="1:72" hidden="1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976</v>
      </c>
      <c r="E353" s="159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200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771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>
        <v>0</v>
      </c>
      <c r="AS353" s="108">
        <v>0</v>
      </c>
      <c r="AT353" s="108">
        <v>0</v>
      </c>
      <c r="AU353" s="136"/>
      <c r="AV353" s="136"/>
      <c r="AW353" s="14"/>
      <c r="AX353" s="14"/>
      <c r="AY353" s="164">
        <f t="shared" si="36"/>
        <v>0</v>
      </c>
      <c r="AZ353" s="153"/>
      <c r="BA353" s="109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>
        <v>0</v>
      </c>
      <c r="BI353" s="17"/>
      <c r="BJ353" s="17" t="s">
        <v>1216</v>
      </c>
      <c r="BK353" s="17" t="s">
        <v>1217</v>
      </c>
      <c r="BL353" s="16"/>
      <c r="BM353" s="130" t="s">
        <v>441</v>
      </c>
      <c r="BN353" s="130" t="s">
        <v>470</v>
      </c>
      <c r="BO353" s="130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8" t="str">
        <f t="shared" si="41"/>
        <v>SuperExecução</v>
      </c>
    </row>
    <row r="354" spans="1:72" hidden="1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730</v>
      </c>
      <c r="E354" s="159">
        <v>310</v>
      </c>
      <c r="F354" s="126" t="s">
        <v>719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771</v>
      </c>
      <c r="W354" s="151" t="s">
        <v>1022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>
        <v>0.29166666666666669</v>
      </c>
      <c r="AS354" s="108">
        <v>0</v>
      </c>
      <c r="AT354" s="108">
        <v>8.3333333333333329E-2</v>
      </c>
      <c r="AU354" s="136"/>
      <c r="AV354" s="136"/>
      <c r="AW354" s="14"/>
      <c r="AX354" s="14"/>
      <c r="AY354" s="164">
        <f t="shared" si="36"/>
        <v>8.3333333333333329E-2</v>
      </c>
      <c r="AZ354" s="153"/>
      <c r="BA354" s="109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>
        <v>2</v>
      </c>
      <c r="BI354" s="17"/>
      <c r="BJ354" s="17" t="s">
        <v>1215</v>
      </c>
      <c r="BK354" s="17" t="s">
        <v>1215</v>
      </c>
      <c r="BL354" s="16"/>
      <c r="BM354" s="130" t="s">
        <v>445</v>
      </c>
      <c r="BN354" s="130" t="s">
        <v>445</v>
      </c>
      <c r="BO354" s="130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8" t="str">
        <f t="shared" si="41"/>
        <v>OKOK</v>
      </c>
    </row>
    <row r="355" spans="1:72" hidden="1">
      <c r="A355" s="47" t="str">
        <f t="shared" si="37"/>
        <v>JACIANO (TF-674)</v>
      </c>
      <c r="B355" s="102"/>
      <c r="C355" s="135" t="str">
        <f>IF(BS_CONTROLE[[#This Row],[DATA]]="","",WEEKNUM(BS_CONTROLE[[#This Row],[DATA]]))</f>
        <v/>
      </c>
      <c r="D355" s="184" t="s">
        <v>1181</v>
      </c>
      <c r="E355" s="159"/>
      <c r="F355" s="126" t="s">
        <v>719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771</v>
      </c>
      <c r="W355" s="151" t="s">
        <v>1022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4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>
        <v>2</v>
      </c>
      <c r="BI355" s="17"/>
      <c r="BJ355" s="17" t="s">
        <v>1215</v>
      </c>
      <c r="BK355" s="17" t="s">
        <v>1215</v>
      </c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8" t="str">
        <f t="shared" si="41"/>
        <v/>
      </c>
    </row>
    <row r="356" spans="1:72" hidden="1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8" t="str">
        <f t="shared" si="41"/>
        <v/>
      </c>
    </row>
    <row r="357" spans="1:72" hidden="1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691</v>
      </c>
      <c r="E357" s="159">
        <v>4</v>
      </c>
      <c r="F357" s="126" t="s">
        <v>692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740</v>
      </c>
      <c r="W357" s="151" t="s">
        <v>741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>
        <v>0.34097222222222223</v>
      </c>
      <c r="AS357" s="108">
        <v>0</v>
      </c>
      <c r="AT357" s="108">
        <v>0</v>
      </c>
      <c r="AU357" s="136"/>
      <c r="AV357" s="136"/>
      <c r="AW357" s="14"/>
      <c r="AX357" s="14"/>
      <c r="AY357" s="164">
        <f t="shared" si="36"/>
        <v>0</v>
      </c>
      <c r="AZ357" s="153"/>
      <c r="BA357" s="109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>
        <v>0</v>
      </c>
      <c r="BI357" s="17"/>
      <c r="BJ357" s="17" t="s">
        <v>1218</v>
      </c>
      <c r="BK357" s="17" t="s">
        <v>1218</v>
      </c>
      <c r="BL357" s="16"/>
      <c r="BM357" s="130" t="s">
        <v>440</v>
      </c>
      <c r="BN357" s="130" t="s">
        <v>469</v>
      </c>
      <c r="BO357" s="130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8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758</v>
      </c>
      <c r="E358" s="159">
        <v>352</v>
      </c>
      <c r="F358" s="126" t="s">
        <v>1219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906</v>
      </c>
      <c r="W358" s="151" t="s">
        <v>1220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>
        <v>0.37638888888888888</v>
      </c>
      <c r="AS358" s="108">
        <v>0.51388888888888884</v>
      </c>
      <c r="AT358" s="108">
        <v>0.55555555555555558</v>
      </c>
      <c r="AU358" s="136"/>
      <c r="AV358" s="136"/>
      <c r="AW358" s="14"/>
      <c r="AX358" s="14"/>
      <c r="AY358" s="164">
        <f t="shared" si="36"/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>
        <v>2</v>
      </c>
      <c r="BI358" s="17"/>
      <c r="BJ358" s="17" t="s">
        <v>1221</v>
      </c>
      <c r="BK358" s="17" t="s">
        <v>1221</v>
      </c>
      <c r="BL358" s="16"/>
      <c r="BM358" s="130" t="s">
        <v>445</v>
      </c>
      <c r="BN358" s="130" t="s">
        <v>445</v>
      </c>
      <c r="BO358" s="130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8" t="str">
        <f t="shared" si="41"/>
        <v>OKOK</v>
      </c>
    </row>
    <row r="359" spans="1:72" hidden="1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1026</v>
      </c>
      <c r="E359" s="159">
        <v>316</v>
      </c>
      <c r="F359" s="126" t="s">
        <v>868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906</v>
      </c>
      <c r="W359" s="151" t="s">
        <v>1027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>
        <v>0.5541666666666667</v>
      </c>
      <c r="AS359" s="108">
        <v>0.55625000000000002</v>
      </c>
      <c r="AT359" s="108">
        <v>0.68125000000000002</v>
      </c>
      <c r="AU359" s="136"/>
      <c r="AV359" s="136"/>
      <c r="AW359" s="14"/>
      <c r="AX359" s="14"/>
      <c r="AY359" s="164">
        <f t="shared" si="36"/>
        <v>0.125</v>
      </c>
      <c r="AZ359" s="153"/>
      <c r="BA359" s="109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>
        <v>2</v>
      </c>
      <c r="BI359" s="17"/>
      <c r="BJ359" s="17" t="s">
        <v>1222</v>
      </c>
      <c r="BK359" s="18" t="s">
        <v>1223</v>
      </c>
      <c r="BL359" s="16"/>
      <c r="BM359" s="130" t="s">
        <v>445</v>
      </c>
      <c r="BN359" s="130" t="s">
        <v>445</v>
      </c>
      <c r="BO359" s="130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8" t="str">
        <f t="shared" si="41"/>
        <v>OKOK</v>
      </c>
    </row>
    <row r="360" spans="1:72" hidden="1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744</v>
      </c>
      <c r="E360" s="159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707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>
        <v>0.37361111111111112</v>
      </c>
      <c r="AS360" s="108">
        <v>0.56180555555555556</v>
      </c>
      <c r="AT360" s="108">
        <v>0.625</v>
      </c>
      <c r="AU360" s="136">
        <v>0.8125</v>
      </c>
      <c r="AV360" s="136">
        <v>0.86805555555555558</v>
      </c>
      <c r="AW360" s="14"/>
      <c r="AX360" s="14"/>
      <c r="AY360" s="164">
        <f t="shared" si="36"/>
        <v>0.11875000000000002</v>
      </c>
      <c r="AZ360" s="153"/>
      <c r="BA360" s="109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>
        <v>2</v>
      </c>
      <c r="BI360" s="17"/>
      <c r="BJ360" s="17" t="s">
        <v>1224</v>
      </c>
      <c r="BK360" s="18" t="s">
        <v>1225</v>
      </c>
      <c r="BL360" s="16"/>
      <c r="BM360" s="130" t="s">
        <v>445</v>
      </c>
      <c r="BN360" s="130" t="s">
        <v>445</v>
      </c>
      <c r="BO360" s="130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8" t="str">
        <f t="shared" si="41"/>
        <v>OKOK</v>
      </c>
    </row>
    <row r="361" spans="1:72" hidden="1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811</v>
      </c>
      <c r="E361" s="159">
        <v>355</v>
      </c>
      <c r="F361" s="126" t="s">
        <v>694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906</v>
      </c>
      <c r="W361" s="151" t="s">
        <v>698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>
        <v>0</v>
      </c>
      <c r="AS361" s="108">
        <v>0</v>
      </c>
      <c r="AT361" s="108">
        <v>0</v>
      </c>
      <c r="AU361" s="136"/>
      <c r="AV361" s="136"/>
      <c r="AW361" s="14"/>
      <c r="AX361" s="14"/>
      <c r="AY361" s="164">
        <f t="shared" si="36"/>
        <v>0</v>
      </c>
      <c r="AZ361" s="153"/>
      <c r="BA361" s="109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>
        <v>0</v>
      </c>
      <c r="BI361" s="17"/>
      <c r="BJ361" s="17" t="s">
        <v>1226</v>
      </c>
      <c r="BK361" s="17" t="s">
        <v>1226</v>
      </c>
      <c r="BL361" s="16"/>
      <c r="BM361" s="130" t="s">
        <v>447</v>
      </c>
      <c r="BN361" s="130" t="s">
        <v>471</v>
      </c>
      <c r="BO361" s="130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8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753</v>
      </c>
      <c r="E362" s="159">
        <v>356</v>
      </c>
      <c r="F362" s="126" t="s">
        <v>694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906</v>
      </c>
      <c r="W362" s="151" t="s">
        <v>698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>
        <v>0</v>
      </c>
      <c r="AS362" s="108">
        <v>0</v>
      </c>
      <c r="AT362" s="108">
        <v>0</v>
      </c>
      <c r="AU362" s="136"/>
      <c r="AV362" s="136"/>
      <c r="AW362" s="14"/>
      <c r="AX362" s="14"/>
      <c r="AY362" s="164">
        <f t="shared" si="36"/>
        <v>0</v>
      </c>
      <c r="AZ362" s="153"/>
      <c r="BA362" s="109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>
        <v>0</v>
      </c>
      <c r="BI362" s="17"/>
      <c r="BJ362" s="17" t="s">
        <v>1226</v>
      </c>
      <c r="BK362" s="17" t="s">
        <v>1226</v>
      </c>
      <c r="BL362" s="16"/>
      <c r="BM362" s="130" t="s">
        <v>447</v>
      </c>
      <c r="BN362" s="130" t="s">
        <v>471</v>
      </c>
      <c r="BO362" s="130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8" t="str">
        <f t="shared" si="41"/>
        <v>CondiçõesClimáticaChuva</v>
      </c>
    </row>
    <row r="363" spans="1:72" hidden="1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8" t="str">
        <f t="shared" si="41"/>
        <v/>
      </c>
    </row>
    <row r="364" spans="1:72" hidden="1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1194</v>
      </c>
      <c r="E364" s="159">
        <v>358</v>
      </c>
      <c r="F364" s="126" t="s">
        <v>756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1227</v>
      </c>
      <c r="W364" s="151" t="s">
        <v>698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>
        <v>0</v>
      </c>
      <c r="AS364" s="108">
        <v>0</v>
      </c>
      <c r="AT364" s="108">
        <v>0</v>
      </c>
      <c r="AU364" s="136"/>
      <c r="AV364" s="136"/>
      <c r="AW364" s="14"/>
      <c r="AX364" s="14"/>
      <c r="AY364" s="164">
        <f t="shared" si="36"/>
        <v>0</v>
      </c>
      <c r="AZ364" s="153"/>
      <c r="BA364" s="109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>
        <v>0</v>
      </c>
      <c r="BI364" s="17"/>
      <c r="BJ364" s="17" t="s">
        <v>1228</v>
      </c>
      <c r="BK364" s="17" t="s">
        <v>1229</v>
      </c>
      <c r="BL364" s="16"/>
      <c r="BM364" s="130" t="s">
        <v>443</v>
      </c>
      <c r="BN364" s="130" t="s">
        <v>470</v>
      </c>
      <c r="BO364" s="130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8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1120</v>
      </c>
      <c r="E365" s="159">
        <v>359</v>
      </c>
      <c r="F365" s="126" t="s">
        <v>756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1227</v>
      </c>
      <c r="W365" s="151" t="s">
        <v>698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>
        <v>0</v>
      </c>
      <c r="AS365" s="108">
        <v>0</v>
      </c>
      <c r="AT365" s="108">
        <v>0</v>
      </c>
      <c r="AU365" s="136"/>
      <c r="AV365" s="136"/>
      <c r="AW365" s="14"/>
      <c r="AX365" s="14"/>
      <c r="AY365" s="164">
        <f t="shared" si="36"/>
        <v>0</v>
      </c>
      <c r="AZ365" s="153"/>
      <c r="BA365" s="109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>
        <v>0</v>
      </c>
      <c r="BI365" s="17"/>
      <c r="BJ365" s="17" t="s">
        <v>1228</v>
      </c>
      <c r="BK365" s="17" t="s">
        <v>1229</v>
      </c>
      <c r="BL365" s="16"/>
      <c r="BM365" s="130" t="s">
        <v>443</v>
      </c>
      <c r="BN365" s="130" t="s">
        <v>470</v>
      </c>
      <c r="BO365" s="130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8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1181</v>
      </c>
      <c r="E366" s="159">
        <v>360</v>
      </c>
      <c r="F366" s="126" t="s">
        <v>719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771</v>
      </c>
      <c r="W366" s="151" t="s">
        <v>797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>
        <v>0.3527777777777778</v>
      </c>
      <c r="AS366" s="108">
        <v>0</v>
      </c>
      <c r="AT366" s="108">
        <v>0</v>
      </c>
      <c r="AU366" s="136"/>
      <c r="AV366" s="136"/>
      <c r="AW366" s="14"/>
      <c r="AX366" s="14"/>
      <c r="AY366" s="164">
        <f t="shared" si="36"/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>
        <v>0</v>
      </c>
      <c r="BI366" s="17"/>
      <c r="BJ366" s="17" t="s">
        <v>1230</v>
      </c>
      <c r="BK366" s="17" t="s">
        <v>1230</v>
      </c>
      <c r="BL366" s="16"/>
      <c r="BM366" s="130" t="s">
        <v>440</v>
      </c>
      <c r="BN366" s="130" t="s">
        <v>469</v>
      </c>
      <c r="BO366" s="130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8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770</v>
      </c>
      <c r="E367" s="159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2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771</v>
      </c>
      <c r="W367" s="151" t="s">
        <v>772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>
        <v>0.34513888888888888</v>
      </c>
      <c r="AS367" s="108">
        <v>0</v>
      </c>
      <c r="AT367" s="108">
        <v>0</v>
      </c>
      <c r="AU367" s="136"/>
      <c r="AV367" s="136"/>
      <c r="AW367" s="14"/>
      <c r="AX367" s="14"/>
      <c r="AY367" s="164">
        <f t="shared" si="36"/>
        <v>0</v>
      </c>
      <c r="AZ367" s="153"/>
      <c r="BA367" s="109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>
        <v>0</v>
      </c>
      <c r="BI367" s="17"/>
      <c r="BJ367" s="17" t="s">
        <v>1231</v>
      </c>
      <c r="BK367" s="17" t="s">
        <v>1231</v>
      </c>
      <c r="BL367" s="16"/>
      <c r="BM367" s="130" t="s">
        <v>436</v>
      </c>
      <c r="BN367" s="130" t="s">
        <v>456</v>
      </c>
      <c r="BO367" s="130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8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701</v>
      </c>
      <c r="E368" s="159">
        <v>280</v>
      </c>
      <c r="F368" s="126" t="s">
        <v>702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783</v>
      </c>
      <c r="W368" s="151" t="s">
        <v>698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>
        <v>0.30902777777777779</v>
      </c>
      <c r="AS368" s="108">
        <v>0</v>
      </c>
      <c r="AT368" s="108">
        <v>0</v>
      </c>
      <c r="AU368" s="136"/>
      <c r="AV368" s="136"/>
      <c r="AW368" s="14"/>
      <c r="AX368" s="14"/>
      <c r="AY368" s="164">
        <f t="shared" si="36"/>
        <v>0</v>
      </c>
      <c r="AZ368" s="153"/>
      <c r="BA368" s="109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>
        <v>0</v>
      </c>
      <c r="BI368" s="17"/>
      <c r="BJ368" s="17" t="s">
        <v>1232</v>
      </c>
      <c r="BK368" s="17" t="s">
        <v>1232</v>
      </c>
      <c r="BL368" s="16"/>
      <c r="BM368" s="130" t="s">
        <v>447</v>
      </c>
      <c r="BN368" s="130" t="s">
        <v>471</v>
      </c>
      <c r="BO368" s="130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8" t="str">
        <f t="shared" si="41"/>
        <v>CondiçõesClimáticaChuva</v>
      </c>
    </row>
    <row r="369" spans="1:72" hidden="1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8" t="str">
        <f t="shared" si="41"/>
        <v/>
      </c>
    </row>
    <row r="370" spans="1:72" hidden="1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976</v>
      </c>
      <c r="E370" s="159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200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771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4">
        <f t="shared" si="36"/>
        <v>0</v>
      </c>
      <c r="AZ370" s="153"/>
      <c r="BA370" s="109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1233</v>
      </c>
      <c r="BK370" s="18" t="s">
        <v>1233</v>
      </c>
      <c r="BL370" s="16"/>
      <c r="BM370" s="130" t="s">
        <v>441</v>
      </c>
      <c r="BN370" s="130" t="s">
        <v>470</v>
      </c>
      <c r="BO370" s="130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8" t="str">
        <f t="shared" si="41"/>
        <v>SuperExecução</v>
      </c>
    </row>
    <row r="371" spans="1:72" hidden="1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691</v>
      </c>
      <c r="E371" s="159">
        <v>4</v>
      </c>
      <c r="F371" s="126" t="s">
        <v>692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740</v>
      </c>
      <c r="W371" s="151" t="s">
        <v>741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>
        <v>0.33680555555555558</v>
      </c>
      <c r="AS371" s="108">
        <v>0</v>
      </c>
      <c r="AT371" s="108">
        <v>0</v>
      </c>
      <c r="AU371" s="136"/>
      <c r="AV371" s="136"/>
      <c r="AW371" s="14"/>
      <c r="AX371" s="14"/>
      <c r="AY371" s="164">
        <f t="shared" si="36"/>
        <v>0</v>
      </c>
      <c r="AZ371" s="153"/>
      <c r="BA371" s="109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>
        <v>0</v>
      </c>
      <c r="BI371" s="17"/>
      <c r="BJ371" s="17" t="s">
        <v>1234</v>
      </c>
      <c r="BK371" s="17" t="s">
        <v>1235</v>
      </c>
      <c r="BL371" s="16"/>
      <c r="BM371" s="130" t="s">
        <v>440</v>
      </c>
      <c r="BN371" s="130" t="s">
        <v>469</v>
      </c>
      <c r="BO371" s="130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8" t="str">
        <f t="shared" si="41"/>
        <v>CCOCirculaçãoIntervaloOportunidade</v>
      </c>
    </row>
    <row r="372" spans="1:72" hidden="1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8" t="str">
        <f t="shared" si="41"/>
        <v/>
      </c>
    </row>
    <row r="373" spans="1:72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701</v>
      </c>
      <c r="E373" s="159">
        <v>185</v>
      </c>
      <c r="F373" s="126" t="s">
        <v>702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959</v>
      </c>
      <c r="W373" s="151" t="s">
        <v>1163</v>
      </c>
      <c r="X373" s="104" t="s">
        <v>421</v>
      </c>
      <c r="Y373" s="129" t="s">
        <v>424</v>
      </c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">
        <v>788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>
        <v>0.36249999999999999</v>
      </c>
      <c r="AS373" s="108">
        <v>0.40416666666666667</v>
      </c>
      <c r="AT373" s="108">
        <v>0.45833333333333331</v>
      </c>
      <c r="AU373" s="136"/>
      <c r="AV373" s="136"/>
      <c r="AW373" s="14"/>
      <c r="AX373" s="14"/>
      <c r="AY373" s="164">
        <f t="shared" si="36"/>
        <v>5.4166666666666641E-2</v>
      </c>
      <c r="AZ373" s="153"/>
      <c r="BA373" s="109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232">
        <v>2</v>
      </c>
      <c r="BI373" s="17"/>
      <c r="BJ373" s="17" t="s">
        <v>1236</v>
      </c>
      <c r="BK373" s="18" t="s">
        <v>1236</v>
      </c>
      <c r="BL373" s="16"/>
      <c r="BM373" s="130" t="s">
        <v>440</v>
      </c>
      <c r="BN373" s="130" t="s">
        <v>469</v>
      </c>
      <c r="BO373" s="130" t="s">
        <v>547</v>
      </c>
      <c r="BP373" s="18" t="s">
        <v>1236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8" t="str">
        <f t="shared" si="41"/>
        <v>CCOCirculaçãoIntervaloOportunidade</v>
      </c>
    </row>
    <row r="374" spans="1:72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693</v>
      </c>
      <c r="E374" s="159"/>
      <c r="F374" s="126" t="s">
        <v>694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1237</v>
      </c>
      <c r="N374" s="127" t="s">
        <v>1238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697</v>
      </c>
      <c r="W374" s="151" t="s">
        <v>698</v>
      </c>
      <c r="X374" s="104" t="s">
        <v>421</v>
      </c>
      <c r="Y374" s="129" t="s">
        <v>424</v>
      </c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>
        <v>0.36944444444444446</v>
      </c>
      <c r="AS374" s="108"/>
      <c r="AT374" s="108"/>
      <c r="AU374" s="136"/>
      <c r="AV374" s="136"/>
      <c r="AW374" s="14"/>
      <c r="AX374" s="14"/>
      <c r="AY374" s="164">
        <f t="shared" si="36"/>
        <v>0</v>
      </c>
      <c r="AZ374" s="153"/>
      <c r="BA374" s="109"/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>
        <v>0</v>
      </c>
      <c r="BI374" s="17"/>
      <c r="BJ374" s="17" t="s">
        <v>1239</v>
      </c>
      <c r="BK374" s="18"/>
      <c r="BL374" s="16"/>
      <c r="BM374" s="130"/>
      <c r="BN374" s="130"/>
      <c r="BO374" s="130"/>
      <c r="BP374" s="18"/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8" t="str">
        <f t="shared" si="41"/>
        <v/>
      </c>
    </row>
    <row r="375" spans="1:72">
      <c r="A375" s="47" t="str">
        <f t="shared" si="37"/>
        <v>E4246069</v>
      </c>
      <c r="B375" s="102">
        <v>46069</v>
      </c>
      <c r="C375" s="135">
        <f>IF(BS_CONTROLE[[#This Row],[DATA]]="","",WEEKNUM(BS_CONTROLE[[#This Row],[DATA]]))</f>
        <v>8</v>
      </c>
      <c r="D375" s="104" t="s">
        <v>747</v>
      </c>
      <c r="E375" s="159">
        <v>193</v>
      </c>
      <c r="F375" s="126" t="s">
        <v>748</v>
      </c>
      <c r="G375" s="142" t="str">
        <f>IF(D375="","*",VLOOKUP(F375,BS_ATIVIDADE[],3,FALSE))</f>
        <v>TRILHEIRO - DESCARGA</v>
      </c>
      <c r="H375" s="106" t="s">
        <v>1015</v>
      </c>
      <c r="I375" s="106" t="s">
        <v>1015</v>
      </c>
      <c r="J375" s="105">
        <v>68</v>
      </c>
      <c r="K375" s="105">
        <v>54.96</v>
      </c>
      <c r="L375" s="105">
        <v>56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7" t="s">
        <v>285</v>
      </c>
      <c r="O375" s="106">
        <v>0.45833333333333331</v>
      </c>
      <c r="P375" s="106">
        <v>0.16666666666666666</v>
      </c>
      <c r="Q375" s="105">
        <v>3120</v>
      </c>
      <c r="R375" s="10" t="str">
        <f>IFERROR(_xlfn.XLOOKUP(F375, BS_ATIVIDADE[ATIVIDADE],BS_ATIVIDADE[UNIDADE] ), "*")</f>
        <v>M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5" t="s">
        <v>712</v>
      </c>
      <c r="W375" s="151" t="s">
        <v>752</v>
      </c>
      <c r="X375" s="104" t="s">
        <v>425</v>
      </c>
      <c r="Y375" s="129"/>
      <c r="Z375" s="104"/>
      <c r="AA375" s="105" t="s">
        <v>1017</v>
      </c>
      <c r="AB375" s="103" t="s">
        <v>423</v>
      </c>
      <c r="AC375" s="152" t="s">
        <v>419</v>
      </c>
      <c r="AD375" s="107">
        <v>0.41666666666666669</v>
      </c>
      <c r="AE375" s="105" t="s">
        <v>1018</v>
      </c>
      <c r="AF375" s="105" t="s">
        <v>1019</v>
      </c>
      <c r="AG375" s="105" t="s">
        <v>679</v>
      </c>
      <c r="AH375" s="15"/>
      <c r="AI375" s="126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5" t="str">
        <f>IF(BS_CONTROLE[[#This Row],[Entre - Estações]]=0, "-", BS_CONTROLE[[#This Row],[Entre - Estações]])</f>
        <v>ZBM</v>
      </c>
      <c r="AN375" s="105" t="str">
        <f>IF(BS_CONTROLE[[#This Row],[SB]]=0, "-", BS_CONTROLE[[#This Row],[SB]])</f>
        <v>ZBM1</v>
      </c>
      <c r="AO375" s="105">
        <f>IF(BS_CONTROLE[[#This Row],[SUB]]=0, "-", BS_CONTROLE[[#This Row],[SUB]])</f>
        <v>68</v>
      </c>
      <c r="AP375" s="105">
        <f>BS_CONTROLE[[#This Row],[KM - Inicio]]</f>
        <v>54.96</v>
      </c>
      <c r="AQ375" s="105">
        <f>BS_CONTROLE[[#This Row],[KM - Inicio]]</f>
        <v>54.96</v>
      </c>
      <c r="AR375" s="108"/>
      <c r="AS375" s="108"/>
      <c r="AT375" s="108"/>
      <c r="AU375" s="136"/>
      <c r="AV375" s="136"/>
      <c r="AW375" s="14"/>
      <c r="AX375" s="14"/>
      <c r="AY375" s="164">
        <f t="shared" si="36"/>
        <v>0</v>
      </c>
      <c r="AZ375" s="153"/>
      <c r="BA375" s="109"/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50"/>
      <c r="BG375" s="16"/>
      <c r="BH375" s="17"/>
      <c r="BI375" s="17"/>
      <c r="BJ375" s="17" t="s">
        <v>1240</v>
      </c>
      <c r="BK375" s="18"/>
      <c r="BL375" s="16"/>
      <c r="BM375" s="130"/>
      <c r="BN375" s="130"/>
      <c r="BO375" s="130"/>
      <c r="BP375" s="18"/>
      <c r="BQ375" s="12" t="str">
        <f t="shared" si="38"/>
        <v>Produção e Intervalo</v>
      </c>
      <c r="BR375" s="19">
        <f t="shared" si="39"/>
        <v>0</v>
      </c>
      <c r="BS375" s="19">
        <f t="shared" si="40"/>
        <v>0</v>
      </c>
      <c r="BT375" s="8" t="str">
        <f t="shared" si="41"/>
        <v/>
      </c>
    </row>
    <row r="376" spans="1:72" hidden="1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8" t="str">
        <f t="shared" si="41"/>
        <v/>
      </c>
    </row>
    <row r="377" spans="1:72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855</v>
      </c>
      <c r="E377" s="159">
        <v>81</v>
      </c>
      <c r="F377" s="126" t="s">
        <v>719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771</v>
      </c>
      <c r="W377" s="151" t="s">
        <v>1022</v>
      </c>
      <c r="X377" s="104" t="s">
        <v>421</v>
      </c>
      <c r="Y377" s="129" t="s">
        <v>424</v>
      </c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>
        <v>0</v>
      </c>
      <c r="AS377" s="108">
        <v>0</v>
      </c>
      <c r="AT377" s="108">
        <v>0</v>
      </c>
      <c r="AU377" s="136"/>
      <c r="AV377" s="136"/>
      <c r="AW377" s="14"/>
      <c r="AX377" s="14"/>
      <c r="AY377" s="164">
        <f t="shared" si="36"/>
        <v>0</v>
      </c>
      <c r="AZ377" s="153"/>
      <c r="BA377" s="109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>
        <v>0</v>
      </c>
      <c r="BI377" s="17"/>
      <c r="BJ377" s="17" t="s">
        <v>1241</v>
      </c>
      <c r="BK377" s="18" t="s">
        <v>1241</v>
      </c>
      <c r="BL377" s="16"/>
      <c r="BM377" s="130" t="s">
        <v>441</v>
      </c>
      <c r="BN377" s="130" t="s">
        <v>470</v>
      </c>
      <c r="BO377" s="130" t="s">
        <v>521</v>
      </c>
      <c r="BP377" s="233" t="s">
        <v>1241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8" t="str">
        <f t="shared" si="41"/>
        <v>SuperExecução</v>
      </c>
    </row>
    <row r="378" spans="1:72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976</v>
      </c>
      <c r="E378" s="159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200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771</v>
      </c>
      <c r="W378" s="151" t="s">
        <v>688</v>
      </c>
      <c r="X378" s="104" t="s">
        <v>416</v>
      </c>
      <c r="Y378" s="129" t="s">
        <v>415</v>
      </c>
      <c r="Z378" s="104"/>
      <c r="AA378" s="105">
        <v>1</v>
      </c>
      <c r="AB378" s="103" t="s">
        <v>418</v>
      </c>
      <c r="AC378" s="152" t="s">
        <v>406</v>
      </c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>
        <v>0.43819444444444444</v>
      </c>
      <c r="AS378" s="108"/>
      <c r="AT378" s="108"/>
      <c r="AU378" s="136"/>
      <c r="AV378" s="136"/>
      <c r="AW378" s="14"/>
      <c r="AX378" s="14"/>
      <c r="AY378" s="164">
        <f t="shared" si="36"/>
        <v>0</v>
      </c>
      <c r="AZ378" s="153"/>
      <c r="BA378" s="109"/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/>
      <c r="BI378" s="17"/>
      <c r="BJ378" s="17" t="s">
        <v>1242</v>
      </c>
      <c r="BK378" s="18" t="s">
        <v>1242</v>
      </c>
      <c r="BL378" s="16"/>
      <c r="BM378" s="130"/>
      <c r="BN378" s="130"/>
      <c r="BO378" s="130"/>
      <c r="BP378" s="18"/>
      <c r="BQ378" s="12" t="str">
        <f t="shared" si="38"/>
        <v>Produção e Intervalo</v>
      </c>
      <c r="BR378" s="19">
        <f t="shared" si="39"/>
        <v>0</v>
      </c>
      <c r="BS378" s="19">
        <f t="shared" si="40"/>
        <v>0</v>
      </c>
      <c r="BT378" s="8" t="str">
        <f t="shared" si="41"/>
        <v/>
      </c>
    </row>
    <row r="379" spans="1:72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724</v>
      </c>
      <c r="E379" s="159">
        <v>373</v>
      </c>
      <c r="F379" s="126" t="s">
        <v>759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771</v>
      </c>
      <c r="W379" s="151" t="s">
        <v>1243</v>
      </c>
      <c r="X379" s="104" t="s">
        <v>421</v>
      </c>
      <c r="Y379" s="129" t="s">
        <v>424</v>
      </c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>
        <v>0.36666666666666664</v>
      </c>
      <c r="AS379" s="108">
        <v>0.46319444444444446</v>
      </c>
      <c r="AT379" s="108">
        <v>0.49722222222222223</v>
      </c>
      <c r="AU379" s="136"/>
      <c r="AV379" s="136"/>
      <c r="AW379" s="14"/>
      <c r="AX379" s="14"/>
      <c r="AY379" s="164">
        <f t="shared" si="36"/>
        <v>3.4027777777777768E-2</v>
      </c>
      <c r="AZ379" s="153"/>
      <c r="BA379" s="109"/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>
        <v>1</v>
      </c>
      <c r="BI379" s="17"/>
      <c r="BJ379" s="17" t="s">
        <v>1244</v>
      </c>
      <c r="BK379" s="18" t="s">
        <v>1245</v>
      </c>
      <c r="BL379" s="16"/>
      <c r="BM379" s="130"/>
      <c r="BN379" s="130"/>
      <c r="BO379" s="130"/>
      <c r="BP379" s="18"/>
      <c r="BQ379" s="12" t="str">
        <f t="shared" si="38"/>
        <v>Produção e Intervalo</v>
      </c>
      <c r="BR379" s="19">
        <f t="shared" si="39"/>
        <v>0.81666666666666643</v>
      </c>
      <c r="BS379" s="19">
        <f t="shared" si="40"/>
        <v>0</v>
      </c>
      <c r="BT379" s="8" t="str">
        <f t="shared" si="41"/>
        <v/>
      </c>
    </row>
    <row r="380" spans="1:72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730</v>
      </c>
      <c r="E380" s="159">
        <v>310</v>
      </c>
      <c r="F380" s="126" t="s">
        <v>719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771</v>
      </c>
      <c r="W380" s="151" t="s">
        <v>1022</v>
      </c>
      <c r="X380" s="104" t="s">
        <v>421</v>
      </c>
      <c r="Y380" s="129" t="s">
        <v>424</v>
      </c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>
        <v>0</v>
      </c>
      <c r="AS380" s="108">
        <v>0</v>
      </c>
      <c r="AT380" s="108">
        <v>0</v>
      </c>
      <c r="AU380" s="136"/>
      <c r="AV380" s="136"/>
      <c r="AW380" s="14"/>
      <c r="AX380" s="14"/>
      <c r="AY380" s="164">
        <f t="shared" si="36"/>
        <v>0</v>
      </c>
      <c r="AZ380" s="153"/>
      <c r="BA380" s="109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>
        <v>0</v>
      </c>
      <c r="BI380" s="17"/>
      <c r="BJ380" s="17" t="s">
        <v>734</v>
      </c>
      <c r="BK380" s="18" t="s">
        <v>1246</v>
      </c>
      <c r="BL380" s="16"/>
      <c r="BM380" s="130" t="s">
        <v>438</v>
      </c>
      <c r="BN380" s="130" t="s">
        <v>458</v>
      </c>
      <c r="BO380" s="130" t="s">
        <v>525</v>
      </c>
      <c r="BP380" s="18" t="s">
        <v>1246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8" t="str">
        <f t="shared" si="41"/>
        <v>PCMVIARecursosInternos</v>
      </c>
    </row>
    <row r="381" spans="1:72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1181</v>
      </c>
      <c r="E381" s="159"/>
      <c r="F381" s="126" t="s">
        <v>719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771</v>
      </c>
      <c r="W381" s="151" t="s">
        <v>1022</v>
      </c>
      <c r="X381" s="104" t="s">
        <v>421</v>
      </c>
      <c r="Y381" s="129" t="s">
        <v>424</v>
      </c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>
        <v>0</v>
      </c>
      <c r="AS381" s="108">
        <v>0</v>
      </c>
      <c r="AT381" s="108">
        <v>0</v>
      </c>
      <c r="AU381" s="136"/>
      <c r="AV381" s="136"/>
      <c r="AW381" s="14"/>
      <c r="AX381" s="14"/>
      <c r="AY381" s="164">
        <f t="shared" si="36"/>
        <v>0</v>
      </c>
      <c r="AZ381" s="153"/>
      <c r="BA381" s="109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>
        <v>0</v>
      </c>
      <c r="BI381" s="17"/>
      <c r="BJ381" s="17" t="s">
        <v>734</v>
      </c>
      <c r="BK381" s="18" t="s">
        <v>1246</v>
      </c>
      <c r="BL381" s="16"/>
      <c r="BM381" s="130" t="s">
        <v>438</v>
      </c>
      <c r="BN381" s="130" t="s">
        <v>458</v>
      </c>
      <c r="BO381" s="130" t="s">
        <v>525</v>
      </c>
      <c r="BP381" s="18" t="s">
        <v>1246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8" t="str">
        <f t="shared" si="41"/>
        <v>PCMVIARecursosInternos</v>
      </c>
    </row>
    <row r="382" spans="1:72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1247</v>
      </c>
      <c r="E382" s="159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1227</v>
      </c>
      <c r="W382" s="151" t="s">
        <v>683</v>
      </c>
      <c r="X382" s="104" t="s">
        <v>421</v>
      </c>
      <c r="Y382" s="129" t="s">
        <v>424</v>
      </c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>
        <v>0</v>
      </c>
      <c r="AS382" s="108">
        <v>0</v>
      </c>
      <c r="AT382" s="108">
        <v>0</v>
      </c>
      <c r="AU382" s="136"/>
      <c r="AV382" s="136"/>
      <c r="AW382" s="14"/>
      <c r="AX382" s="14"/>
      <c r="AY382" s="164">
        <f t="shared" si="36"/>
        <v>0</v>
      </c>
      <c r="AZ382" s="153"/>
      <c r="BA382" s="109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>
        <v>0</v>
      </c>
      <c r="BI382" s="17"/>
      <c r="BJ382" s="17" t="s">
        <v>1248</v>
      </c>
      <c r="BK382" s="18" t="s">
        <v>1248</v>
      </c>
      <c r="BL382" s="16"/>
      <c r="BM382" s="130" t="s">
        <v>443</v>
      </c>
      <c r="BN382" s="130" t="s">
        <v>470</v>
      </c>
      <c r="BO382" s="130" t="s">
        <v>521</v>
      </c>
      <c r="BP382" s="18" t="s">
        <v>1248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8" t="str">
        <f t="shared" si="41"/>
        <v>ModernizaçãoExecução</v>
      </c>
    </row>
    <row r="383" spans="1:72" hidden="1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9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8" t="str">
        <f t="shared" si="41"/>
        <v/>
      </c>
    </row>
    <row r="384" spans="1:72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758</v>
      </c>
      <c r="E384" s="159">
        <v>352</v>
      </c>
      <c r="F384" s="126" t="s">
        <v>883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906</v>
      </c>
      <c r="W384" s="151" t="s">
        <v>1249</v>
      </c>
      <c r="X384" s="104" t="s">
        <v>421</v>
      </c>
      <c r="Y384" s="129" t="s">
        <v>424</v>
      </c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>
        <v>0.42083333333333334</v>
      </c>
      <c r="AS384" s="108">
        <v>0</v>
      </c>
      <c r="AT384" s="108">
        <v>0</v>
      </c>
      <c r="AU384" s="136"/>
      <c r="AV384" s="136"/>
      <c r="AW384" s="14"/>
      <c r="AX384" s="14"/>
      <c r="AY384" s="164">
        <f t="shared" si="36"/>
        <v>0</v>
      </c>
      <c r="AZ384" s="153"/>
      <c r="BA384" s="109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>
        <v>0</v>
      </c>
      <c r="BI384" s="17"/>
      <c r="BJ384" s="17" t="s">
        <v>1250</v>
      </c>
      <c r="BK384" s="18" t="s">
        <v>1250</v>
      </c>
      <c r="BL384" s="16"/>
      <c r="BM384" s="130" t="s">
        <v>438</v>
      </c>
      <c r="BN384" s="130" t="s">
        <v>458</v>
      </c>
      <c r="BO384" s="130" t="s">
        <v>525</v>
      </c>
      <c r="BP384" s="18" t="s">
        <v>1250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8" t="str">
        <f t="shared" si="41"/>
        <v>PCMVIARecursosInternos</v>
      </c>
    </row>
    <row r="385" spans="1:72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691</v>
      </c>
      <c r="E385" s="159">
        <v>4</v>
      </c>
      <c r="F385" s="126" t="s">
        <v>692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740</v>
      </c>
      <c r="W385" s="151" t="s">
        <v>741</v>
      </c>
      <c r="X385" s="104" t="s">
        <v>421</v>
      </c>
      <c r="Y385" s="129" t="s">
        <v>424</v>
      </c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>
        <v>0.33750000000000002</v>
      </c>
      <c r="AS385" s="108">
        <v>0.38333333333333336</v>
      </c>
      <c r="AT385" s="108">
        <v>0.51041666666666663</v>
      </c>
      <c r="AU385" s="136"/>
      <c r="AV385" s="136"/>
      <c r="AW385" s="14"/>
      <c r="AX385" s="14"/>
      <c r="AY385" s="164">
        <f t="shared" si="36"/>
        <v>0.12708333333333327</v>
      </c>
      <c r="AZ385" s="153"/>
      <c r="BA385" s="109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>
        <v>2</v>
      </c>
      <c r="BI385" s="17"/>
      <c r="BJ385" s="17" t="s">
        <v>1251</v>
      </c>
      <c r="BK385" s="18" t="s">
        <v>1252</v>
      </c>
      <c r="BL385" s="16"/>
      <c r="BM385" s="130" t="s">
        <v>445</v>
      </c>
      <c r="BN385" s="130" t="s">
        <v>445</v>
      </c>
      <c r="BO385" s="130" t="s">
        <v>445</v>
      </c>
      <c r="BP385" s="18" t="s">
        <v>679</v>
      </c>
      <c r="BQ385" s="12" t="str">
        <f t="shared" si="38"/>
        <v>Aderente</v>
      </c>
      <c r="BR385" s="19">
        <f t="shared" si="39"/>
        <v>1.0166666666666662</v>
      </c>
      <c r="BS385" s="19">
        <f t="shared" si="40"/>
        <v>1</v>
      </c>
      <c r="BT385" s="8" t="str">
        <f t="shared" si="41"/>
        <v>OKOK</v>
      </c>
    </row>
    <row r="386" spans="1:72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744</v>
      </c>
      <c r="E386" s="159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707</v>
      </c>
      <c r="W386" s="151" t="s">
        <v>688</v>
      </c>
      <c r="X386" s="104" t="s">
        <v>421</v>
      </c>
      <c r="Y386" s="129" t="s">
        <v>424</v>
      </c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">
        <v>678</v>
      </c>
      <c r="AJ386" s="9" t="str">
        <f>IF(BS_CONTROLE[[#This Row],[Atividade]]=0, "-", BS_CONTROLE[[#This Row],[Atividade]])</f>
        <v>MECANIZAÇÃO - SOCADORA</v>
      </c>
      <c r="AK386" s="31" t="s">
        <v>1253</v>
      </c>
      <c r="AL386" s="31" t="str">
        <f>BS_CONTROLE[[#This Row],[Local - Encerramento]]</f>
        <v>102ZKW2</v>
      </c>
      <c r="AM386" s="105" t="s">
        <v>1254</v>
      </c>
      <c r="AN386" s="105" t="s">
        <v>1255</v>
      </c>
      <c r="AO386" s="105">
        <f>IF(BS_CONTROLE[[#This Row],[SUB]]=0, "-", BS_CONTROLE[[#This Row],[SUB]])</f>
        <v>55</v>
      </c>
      <c r="AP386" s="105">
        <v>135</v>
      </c>
      <c r="AQ386" s="105" t="s">
        <v>679</v>
      </c>
      <c r="AR386" s="108">
        <v>0.40902777777777777</v>
      </c>
      <c r="AS386" s="108"/>
      <c r="AT386" s="108"/>
      <c r="AU386" s="136"/>
      <c r="AV386" s="136"/>
      <c r="AW386" s="14"/>
      <c r="AX386" s="14"/>
      <c r="AY386" s="164">
        <f t="shared" si="36"/>
        <v>0</v>
      </c>
      <c r="AZ386" s="153"/>
      <c r="BA386" s="109"/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/>
      <c r="BI386" s="17"/>
      <c r="BJ386" s="17" t="s">
        <v>1256</v>
      </c>
      <c r="BK386" s="18"/>
      <c r="BL386" s="16"/>
      <c r="BM386" s="130"/>
      <c r="BN386" s="130"/>
      <c r="BO386" s="130"/>
      <c r="BP386" s="18"/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8" t="str">
        <f t="shared" si="41"/>
        <v/>
      </c>
    </row>
    <row r="387" spans="1:72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811</v>
      </c>
      <c r="E387" s="159">
        <v>381</v>
      </c>
      <c r="F387" s="126" t="s">
        <v>694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906</v>
      </c>
      <c r="W387" s="151" t="s">
        <v>698</v>
      </c>
      <c r="X387" s="104" t="s">
        <v>421</v>
      </c>
      <c r="Y387" s="129" t="s">
        <v>424</v>
      </c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">
        <v>1257</v>
      </c>
      <c r="AN387" s="105">
        <v>1031022</v>
      </c>
      <c r="AO387" s="105">
        <f>IF(BS_CONTROLE[[#This Row],[SUB]]=0, "-", BS_CONTROLE[[#This Row],[SUB]])</f>
        <v>55</v>
      </c>
      <c r="AP387" s="105">
        <v>102.5</v>
      </c>
      <c r="AQ387" s="105" t="s">
        <v>679</v>
      </c>
      <c r="AR387" s="108">
        <v>0.3972222222222222</v>
      </c>
      <c r="AS387" s="108">
        <v>0.3972222222222222</v>
      </c>
      <c r="AT387" s="108">
        <v>0.5</v>
      </c>
      <c r="AU387" s="136"/>
      <c r="AV387" s="136"/>
      <c r="AW387" s="14"/>
      <c r="AX387" s="14"/>
      <c r="AY387" s="164">
        <f t="shared" si="36"/>
        <v>0.1027777777777778</v>
      </c>
      <c r="AZ387" s="153"/>
      <c r="BA387" s="109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>
        <v>2</v>
      </c>
      <c r="BI387" s="17"/>
      <c r="BJ387" s="17" t="s">
        <v>1258</v>
      </c>
      <c r="BK387" s="18" t="s">
        <v>1259</v>
      </c>
      <c r="BL387" s="16"/>
      <c r="BM387" s="130" t="s">
        <v>445</v>
      </c>
      <c r="BN387" s="130" t="s">
        <v>445</v>
      </c>
      <c r="BO387" s="130" t="s">
        <v>445</v>
      </c>
      <c r="BP387" s="18" t="s">
        <v>679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8" t="str">
        <f t="shared" si="41"/>
        <v>OKOK</v>
      </c>
    </row>
    <row r="388" spans="1:72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753</v>
      </c>
      <c r="E388" s="159">
        <v>382</v>
      </c>
      <c r="F388" s="126" t="s">
        <v>694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906</v>
      </c>
      <c r="W388" s="151" t="s">
        <v>698</v>
      </c>
      <c r="X388" s="104" t="s">
        <v>421</v>
      </c>
      <c r="Y388" s="129" t="s">
        <v>424</v>
      </c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">
        <v>1257</v>
      </c>
      <c r="AN388" s="105">
        <v>1031022</v>
      </c>
      <c r="AO388" s="105">
        <f>IF(BS_CONTROLE[[#This Row],[SUB]]=0, "-", BS_CONTROLE[[#This Row],[SUB]])</f>
        <v>55</v>
      </c>
      <c r="AP388" s="105">
        <v>102.5</v>
      </c>
      <c r="AQ388" s="105" t="s">
        <v>679</v>
      </c>
      <c r="AR388" s="108">
        <v>0.3972222222222222</v>
      </c>
      <c r="AS388" s="108">
        <v>0.3972222222222222</v>
      </c>
      <c r="AT388" s="108">
        <v>0.5</v>
      </c>
      <c r="AU388" s="136"/>
      <c r="AV388" s="136"/>
      <c r="AW388" s="14"/>
      <c r="AX388" s="14"/>
      <c r="AY388" s="164">
        <f t="shared" si="36"/>
        <v>0.1027777777777778</v>
      </c>
      <c r="AZ388" s="153"/>
      <c r="BA388" s="109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>
        <v>2</v>
      </c>
      <c r="BI388" s="17"/>
      <c r="BJ388" s="17" t="s">
        <v>1258</v>
      </c>
      <c r="BK388" s="18" t="s">
        <v>1259</v>
      </c>
      <c r="BL388" s="16"/>
      <c r="BM388" s="130" t="s">
        <v>445</v>
      </c>
      <c r="BN388" s="130" t="s">
        <v>445</v>
      </c>
      <c r="BO388" s="130" t="s">
        <v>445</v>
      </c>
      <c r="BP388" s="18" t="s">
        <v>679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8" t="str">
        <f t="shared" si="41"/>
        <v>OKOK</v>
      </c>
    </row>
    <row r="389" spans="1:72">
      <c r="A389" s="47" t="str">
        <f t="shared" si="37"/>
        <v>DIEGO (TP-681)46069</v>
      </c>
      <c r="B389" s="102">
        <v>46069</v>
      </c>
      <c r="C389" s="135">
        <f>IF(BS_CONTROLE[[#This Row],[DATA]]="","",WEEKNUM(BS_CONTROLE[[#This Row],[DATA]]))</f>
        <v>8</v>
      </c>
      <c r="D389" s="104" t="s">
        <v>1026</v>
      </c>
      <c r="E389" s="159">
        <v>383</v>
      </c>
      <c r="F389" s="126" t="s">
        <v>868</v>
      </c>
      <c r="G389" s="142" t="str">
        <f>IF(D389="","*",VLOOKUP(F389,BS_ATIVIDADE[],3,FALSE))</f>
        <v>TRILHO - SUBSTITUIÇÂO</v>
      </c>
      <c r="H389" s="106" t="s">
        <v>679</v>
      </c>
      <c r="I389" s="106" t="s">
        <v>679</v>
      </c>
      <c r="J389" s="105">
        <v>55</v>
      </c>
      <c r="K389" s="105">
        <v>104.5</v>
      </c>
      <c r="L389" s="105" t="s">
        <v>679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7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6">
        <v>0.41666666666666669</v>
      </c>
      <c r="P389" s="106">
        <v>8.3333333333333329E-2</v>
      </c>
      <c r="Q389" s="105">
        <v>312</v>
      </c>
      <c r="R389" s="10" t="str">
        <f>IFERROR(_xlfn.XLOOKUP(F389, BS_ATIVIDADE[ATIVIDADE],BS_ATIVIDADE[UNIDADE] ), "*")</f>
        <v>M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5" t="s">
        <v>906</v>
      </c>
      <c r="W389" s="151" t="s">
        <v>1027</v>
      </c>
      <c r="X389" s="104" t="s">
        <v>425</v>
      </c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5" t="str">
        <f>IF(BS_CONTROLE[[#This Row],[Entre - Estações]]=0, "-", BS_CONTROLE[[#This Row],[Entre - Estações]])</f>
        <v>ZKW-ZLU</v>
      </c>
      <c r="AN389" s="105">
        <f>IF(BS_CONTROLE[[#This Row],[SB]]=0, "-", BS_CONTROLE[[#This Row],[SB]])</f>
        <v>1051032</v>
      </c>
      <c r="AO389" s="105">
        <f>IF(BS_CONTROLE[[#This Row],[SUB]]=0, "-", BS_CONTROLE[[#This Row],[SUB]])</f>
        <v>55</v>
      </c>
      <c r="AP389" s="105">
        <f>BS_CONTROLE[[#This Row],[KM - Inicio]]</f>
        <v>104.5</v>
      </c>
      <c r="AQ389" s="105">
        <f>BS_CONTROLE[[#This Row],[KM - Inicio]]</f>
        <v>104.5</v>
      </c>
      <c r="AR389" s="108">
        <v>0.3972222222222222</v>
      </c>
      <c r="AS389" s="108">
        <v>0.3972222222222222</v>
      </c>
      <c r="AT389" s="108">
        <v>0.5</v>
      </c>
      <c r="AU389" s="136"/>
      <c r="AV389" s="136"/>
      <c r="AW389" s="14"/>
      <c r="AX389" s="14"/>
      <c r="AY389" s="164">
        <f t="shared" si="36"/>
        <v>0.1027777777777778</v>
      </c>
      <c r="AZ389" s="153"/>
      <c r="BA389" s="109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50"/>
      <c r="BG389" s="16"/>
      <c r="BH389" s="17">
        <v>2</v>
      </c>
      <c r="BI389" s="17"/>
      <c r="BJ389" s="17" t="s">
        <v>1260</v>
      </c>
      <c r="BK389" s="18" t="s">
        <v>1261</v>
      </c>
      <c r="BL389" s="16"/>
      <c r="BM389" s="130" t="s">
        <v>445</v>
      </c>
      <c r="BN389" s="130" t="s">
        <v>445</v>
      </c>
      <c r="BO389" s="130" t="s">
        <v>445</v>
      </c>
      <c r="BP389" s="18" t="s">
        <v>679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8" t="str">
        <f t="shared" si="41"/>
        <v>OKOK</v>
      </c>
    </row>
    <row r="390" spans="1:72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1194</v>
      </c>
      <c r="E390" s="159">
        <v>384</v>
      </c>
      <c r="F390" s="126" t="s">
        <v>756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121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1227</v>
      </c>
      <c r="W390" s="151" t="s">
        <v>698</v>
      </c>
      <c r="X390" s="104" t="s">
        <v>421</v>
      </c>
      <c r="Y390" s="129" t="s">
        <v>424</v>
      </c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121ZWI1</v>
      </c>
      <c r="AO390" s="105">
        <f>IF(BS_CONTROLE[[#This Row],[SUB]]=0, "-", BS_CONTROLE[[#This Row],[SUB]])</f>
        <v>48</v>
      </c>
      <c r="AP390" s="105">
        <f>BS_CONTROLE[[#This Row],[KM - Inicio]]</f>
        <v>121</v>
      </c>
      <c r="AQ390" s="105">
        <f>BS_CONTROLE[[#This Row],[KM - Inicio]]</f>
        <v>121</v>
      </c>
      <c r="AR390" s="108">
        <v>0.36805555555555558</v>
      </c>
      <c r="AS390" s="108">
        <v>0.38333333333333336</v>
      </c>
      <c r="AT390" s="108">
        <v>0.46666666666666667</v>
      </c>
      <c r="AU390" s="136"/>
      <c r="AV390" s="136"/>
      <c r="AW390" s="14"/>
      <c r="AX390" s="14"/>
      <c r="AY390" s="164">
        <f t="shared" si="36"/>
        <v>8.3333333333333315E-2</v>
      </c>
      <c r="AZ390" s="153"/>
      <c r="BA390" s="109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>
        <v>2</v>
      </c>
      <c r="BI390" s="17"/>
      <c r="BJ390" s="17" t="s">
        <v>1262</v>
      </c>
      <c r="BK390" s="18" t="s">
        <v>1262</v>
      </c>
      <c r="BL390" s="16"/>
      <c r="BM390" s="130" t="s">
        <v>445</v>
      </c>
      <c r="BN390" s="130" t="s">
        <v>445</v>
      </c>
      <c r="BO390" s="130" t="s">
        <v>445</v>
      </c>
      <c r="BP390" s="18" t="s">
        <v>679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8" t="str">
        <f t="shared" si="41"/>
        <v>OKOK</v>
      </c>
    </row>
    <row r="391" spans="1:72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1120</v>
      </c>
      <c r="E391" s="159">
        <v>385</v>
      </c>
      <c r="F391" s="126" t="s">
        <v>756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1227</v>
      </c>
      <c r="W391" s="151" t="s">
        <v>698</v>
      </c>
      <c r="X391" s="104" t="s">
        <v>421</v>
      </c>
      <c r="Y391" s="129" t="s">
        <v>424</v>
      </c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>
        <v>0.36805555555555558</v>
      </c>
      <c r="AS391" s="108">
        <v>0.38333333333333336</v>
      </c>
      <c r="AT391" s="108">
        <v>0.46666666666666667</v>
      </c>
      <c r="AU391" s="136"/>
      <c r="AV391" s="136"/>
      <c r="AW391" s="14"/>
      <c r="AX391" s="14"/>
      <c r="AY391" s="164">
        <f t="shared" ref="AY391:AY454" si="42">IF(D391="","*",IFERROR(IF(ISODD(COUNT(AS391:AX391)),"ERRO",SUM((AT391-AS391),(AV391-AU391),(AX391-AW391))),"ERRO"))</f>
        <v>8.3333333333333315E-2</v>
      </c>
      <c r="AZ391" s="153"/>
      <c r="BA391" s="109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>
        <v>2</v>
      </c>
      <c r="BI391" s="17"/>
      <c r="BJ391" s="17" t="s">
        <v>1262</v>
      </c>
      <c r="BK391" s="18" t="s">
        <v>1262</v>
      </c>
      <c r="BL391" s="16"/>
      <c r="BM391" s="130" t="s">
        <v>445</v>
      </c>
      <c r="BN391" s="130" t="s">
        <v>445</v>
      </c>
      <c r="BO391" s="130" t="s">
        <v>445</v>
      </c>
      <c r="BP391" s="18" t="s">
        <v>679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8" t="str">
        <f t="shared" si="41"/>
        <v>OKOK</v>
      </c>
    </row>
    <row r="392" spans="1:72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1181</v>
      </c>
      <c r="E392" s="159">
        <v>360</v>
      </c>
      <c r="F392" s="126" t="s">
        <v>719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771</v>
      </c>
      <c r="W392" s="151" t="s">
        <v>797</v>
      </c>
      <c r="X392" s="104" t="s">
        <v>421</v>
      </c>
      <c r="Y392" s="129" t="s">
        <v>424</v>
      </c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>
        <v>0.41041666666666665</v>
      </c>
      <c r="AS392" s="108"/>
      <c r="AT392" s="108"/>
      <c r="AU392" s="136"/>
      <c r="AV392" s="136"/>
      <c r="AW392" s="14"/>
      <c r="AX392" s="14"/>
      <c r="AY392" s="164">
        <f t="shared" si="42"/>
        <v>0</v>
      </c>
      <c r="AZ392" s="153"/>
      <c r="BA392" s="109"/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/>
      <c r="BI392" s="17"/>
      <c r="BJ392" s="17" t="s">
        <v>1263</v>
      </c>
      <c r="BK392" s="18"/>
      <c r="BL392" s="16"/>
      <c r="BM392" s="130"/>
      <c r="BN392" s="130"/>
      <c r="BO392" s="130"/>
      <c r="BP392" s="18"/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8" t="str">
        <f t="shared" ref="BT392:BT455" si="47">IF(BN392="","",SUBSTITUTE(BM392," ","")&amp;SUBSTITUTE(BN392," ",""))</f>
        <v/>
      </c>
    </row>
    <row r="393" spans="1:72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1034</v>
      </c>
      <c r="E393" s="159">
        <v>360</v>
      </c>
      <c r="F393" s="126" t="s">
        <v>1035</v>
      </c>
      <c r="G393" s="142" t="str">
        <f>IF(D393="","*",VLOOKUP(F393,BS_ATIVIDADE[],3,FALSE))</f>
        <v>DETECÇÃO</v>
      </c>
      <c r="H393" s="106" t="s">
        <v>829</v>
      </c>
      <c r="I393" s="106" t="s">
        <v>1122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1048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1039</v>
      </c>
      <c r="W393" s="151" t="s">
        <v>1078</v>
      </c>
      <c r="X393" s="104" t="s">
        <v>416</v>
      </c>
      <c r="Y393" s="129" t="s">
        <v>415</v>
      </c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>
        <v>0.3298611111111111</v>
      </c>
      <c r="AS393" s="108">
        <v>0.37430555555555556</v>
      </c>
      <c r="AT393" s="108">
        <v>0.41597222222222224</v>
      </c>
      <c r="AU393" s="136"/>
      <c r="AV393" s="136"/>
      <c r="AW393" s="14"/>
      <c r="AX393" s="14"/>
      <c r="AY393" s="164">
        <f t="shared" si="42"/>
        <v>4.1666666666666685E-2</v>
      </c>
      <c r="AZ393" s="153"/>
      <c r="BA393" s="109"/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1</v>
      </c>
      <c r="BI393" s="17"/>
      <c r="BJ393" s="17" t="s">
        <v>1264</v>
      </c>
      <c r="BK393" s="18"/>
      <c r="BL393" s="16"/>
      <c r="BM393" s="130"/>
      <c r="BN393" s="130"/>
      <c r="BO393" s="130"/>
      <c r="BP393" s="18"/>
      <c r="BQ393" s="12" t="str">
        <f t="shared" si="44"/>
        <v>Produção</v>
      </c>
      <c r="BR393" s="19">
        <f t="shared" si="45"/>
        <v>1.0000000000000004</v>
      </c>
      <c r="BS393" s="19">
        <f t="shared" si="46"/>
        <v>0</v>
      </c>
      <c r="BT393" s="8" t="str">
        <f t="shared" si="47"/>
        <v/>
      </c>
    </row>
    <row r="394" spans="1:72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770</v>
      </c>
      <c r="E394" s="159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2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771</v>
      </c>
      <c r="W394" s="151" t="s">
        <v>772</v>
      </c>
      <c r="X394" s="104" t="s">
        <v>416</v>
      </c>
      <c r="Y394" s="129" t="s">
        <v>415</v>
      </c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>
        <v>0.35069444444444442</v>
      </c>
      <c r="AS394" s="108">
        <v>0.36944444444444446</v>
      </c>
      <c r="AT394" s="108">
        <v>0.41111111111111109</v>
      </c>
      <c r="AU394" s="136"/>
      <c r="AV394" s="136"/>
      <c r="AW394" s="14"/>
      <c r="AX394" s="14"/>
      <c r="AY394" s="164">
        <f t="shared" si="42"/>
        <v>4.166666666666663E-2</v>
      </c>
      <c r="AZ394" s="153"/>
      <c r="BA394" s="109"/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>
        <v>1</v>
      </c>
      <c r="BI394" s="17"/>
      <c r="BJ394" s="17" t="s">
        <v>1265</v>
      </c>
      <c r="BK394" s="18"/>
      <c r="BL394" s="16"/>
      <c r="BM394" s="130"/>
      <c r="BN394" s="130"/>
      <c r="BO394" s="130"/>
      <c r="BP394" s="18"/>
      <c r="BQ394" s="12" t="str">
        <f t="shared" si="44"/>
        <v>Produção e Intervalo</v>
      </c>
      <c r="BR394" s="19">
        <f t="shared" si="45"/>
        <v>0.99999999999999911</v>
      </c>
      <c r="BS394" s="19">
        <f t="shared" si="46"/>
        <v>0</v>
      </c>
      <c r="BT394" s="8" t="str">
        <f t="shared" si="47"/>
        <v/>
      </c>
    </row>
    <row r="395" spans="1:72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774</v>
      </c>
      <c r="E395" s="159">
        <v>389</v>
      </c>
      <c r="F395" s="126" t="s">
        <v>678</v>
      </c>
      <c r="G395" s="142" t="str">
        <f>IF(D395="","*",VLOOKUP(F395,BS_ATIVIDADE[],3,FALSE))</f>
        <v>OUTROS</v>
      </c>
      <c r="H395" s="106" t="s">
        <v>828</v>
      </c>
      <c r="I395" s="106" t="s">
        <v>828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2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771</v>
      </c>
      <c r="W395" s="151" t="s">
        <v>772</v>
      </c>
      <c r="X395" s="104" t="s">
        <v>416</v>
      </c>
      <c r="Y395" s="129" t="s">
        <v>415</v>
      </c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>
        <v>0.30069444444444443</v>
      </c>
      <c r="AS395" s="108">
        <v>0.25416666666666665</v>
      </c>
      <c r="AT395" s="108">
        <v>0.37916666666666665</v>
      </c>
      <c r="AU395" s="136"/>
      <c r="AV395" s="136"/>
      <c r="AW395" s="14"/>
      <c r="AX395" s="14"/>
      <c r="AY395" s="164">
        <f t="shared" si="42"/>
        <v>0.125</v>
      </c>
      <c r="AZ395" s="153"/>
      <c r="BA395" s="109"/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>
        <v>1</v>
      </c>
      <c r="BI395" s="17"/>
      <c r="BJ395" s="17" t="s">
        <v>1266</v>
      </c>
      <c r="BK395" s="18"/>
      <c r="BL395" s="16"/>
      <c r="BM395" s="130"/>
      <c r="BN395" s="130"/>
      <c r="BO395" s="130"/>
      <c r="BP395" s="18"/>
      <c r="BQ395" s="12" t="str">
        <f t="shared" si="44"/>
        <v>Produção</v>
      </c>
      <c r="BR395" s="19">
        <f t="shared" si="45"/>
        <v>3</v>
      </c>
      <c r="BS395" s="19">
        <f t="shared" si="46"/>
        <v>0</v>
      </c>
      <c r="BT395" s="8" t="str">
        <f t="shared" si="47"/>
        <v/>
      </c>
    </row>
    <row r="396" spans="1:72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701</v>
      </c>
      <c r="E396" s="159">
        <v>280</v>
      </c>
      <c r="F396" s="126" t="s">
        <v>702</v>
      </c>
      <c r="G396" s="142" t="str">
        <f>IF(D396="","*",VLOOKUP(F396,BS_ATIVIDADE[],3,FALSE))</f>
        <v>EXPANSÃO</v>
      </c>
      <c r="H396" s="106" t="s">
        <v>679</v>
      </c>
      <c r="I396" s="106" t="s">
        <v>679</v>
      </c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783</v>
      </c>
      <c r="W396" s="151" t="s">
        <v>698</v>
      </c>
      <c r="X396" s="104" t="s">
        <v>421</v>
      </c>
      <c r="Y396" s="129" t="s">
        <v>424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>
        <v>0.37847222222222221</v>
      </c>
      <c r="AS396" s="108">
        <v>0</v>
      </c>
      <c r="AT396" s="108">
        <v>0</v>
      </c>
      <c r="AU396" s="136"/>
      <c r="AV396" s="136"/>
      <c r="AW396" s="14"/>
      <c r="AX396" s="14"/>
      <c r="AY396" s="164">
        <f t="shared" si="42"/>
        <v>0</v>
      </c>
      <c r="AZ396" s="153"/>
      <c r="BA396" s="109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>
        <v>0</v>
      </c>
      <c r="BI396" s="17"/>
      <c r="BJ396" s="17" t="s">
        <v>1267</v>
      </c>
      <c r="BK396" s="231" t="s">
        <v>1267</v>
      </c>
      <c r="BL396" s="16"/>
      <c r="BM396" s="130" t="s">
        <v>440</v>
      </c>
      <c r="BN396" s="130" t="s">
        <v>469</v>
      </c>
      <c r="BO396" s="130" t="s">
        <v>530</v>
      </c>
      <c r="BP396" s="18" t="s">
        <v>679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8" t="str">
        <f t="shared" si="47"/>
        <v>CCOCirculaçãoIntervaloOportunidade</v>
      </c>
    </row>
    <row r="397" spans="1:72">
      <c r="A397" s="47" t="str">
        <f t="shared" si="43"/>
        <v>RAFAEL (TP-695)46069</v>
      </c>
      <c r="B397" s="102">
        <v>46069</v>
      </c>
      <c r="C397" s="135">
        <f>IF(BS_CONTROLE[[#This Row],[DATA]]="","",WEEKNUM(BS_CONTROLE[[#This Row],[DATA]]))</f>
        <v>8</v>
      </c>
      <c r="D397" s="104" t="s">
        <v>1001</v>
      </c>
      <c r="E397" s="159">
        <v>338</v>
      </c>
      <c r="F397" s="126" t="s">
        <v>1209</v>
      </c>
      <c r="G397" s="142" t="str">
        <f>IF(D397="","*",VLOOKUP(F397,BS_ATIVIDADE[],3,FALSE))</f>
        <v>JIC</v>
      </c>
      <c r="H397" s="106" t="s">
        <v>679</v>
      </c>
      <c r="I397" s="106" t="s">
        <v>679</v>
      </c>
      <c r="J397" s="105">
        <v>53</v>
      </c>
      <c r="K397" s="105">
        <v>116.81</v>
      </c>
      <c r="L397" s="105" t="s">
        <v>679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7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6">
        <v>0.45833333333333331</v>
      </c>
      <c r="P397" s="106">
        <v>8.3333333333333329E-2</v>
      </c>
      <c r="Q397" s="105">
        <v>1</v>
      </c>
      <c r="R397" s="10" t="str">
        <f>IFERROR(_xlfn.XLOOKUP(F397, BS_ATIVIDADE[ATIVIDADE],BS_ATIVIDADE[UNIDADE] ), "*")</f>
        <v>Nº DE PEÇAS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5" t="s">
        <v>771</v>
      </c>
      <c r="W397" s="151" t="s">
        <v>1210</v>
      </c>
      <c r="X397" s="104" t="s">
        <v>421</v>
      </c>
      <c r="Y397" s="129"/>
      <c r="Z397" s="104"/>
      <c r="AA397" s="105" t="s">
        <v>679</v>
      </c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5" t="str">
        <f>IF(BS_CONTROLE[[#This Row],[Entre - Estações]]=0, "-", BS_CONTROLE[[#This Row],[Entre - Estações]])</f>
        <v>ZGM-ZZV</v>
      </c>
      <c r="AN397" s="105">
        <f>IF(BS_CONTROLE[[#This Row],[SB]]=0, "-", BS_CONTROLE[[#This Row],[SB]])</f>
        <v>1181172</v>
      </c>
      <c r="AO397" s="105">
        <f>IF(BS_CONTROLE[[#This Row],[SUB]]=0, "-", BS_CONTROLE[[#This Row],[SUB]])</f>
        <v>53</v>
      </c>
      <c r="AP397" s="105">
        <f>BS_CONTROLE[[#This Row],[KM - Inicio]]</f>
        <v>116.81</v>
      </c>
      <c r="AQ397" s="105">
        <f>BS_CONTROLE[[#This Row],[KM - Inicio]]</f>
        <v>116.81</v>
      </c>
      <c r="AR397" s="108">
        <v>0.44930555555555557</v>
      </c>
      <c r="AS397" s="108"/>
      <c r="AT397" s="108"/>
      <c r="AU397" s="136"/>
      <c r="AV397" s="136"/>
      <c r="AW397" s="14"/>
      <c r="AX397" s="14"/>
      <c r="AY397" s="164">
        <f t="shared" si="42"/>
        <v>0</v>
      </c>
      <c r="AZ397" s="153"/>
      <c r="BA397" s="109"/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50"/>
      <c r="BG397" s="16"/>
      <c r="BH397" s="17"/>
      <c r="BI397" s="17"/>
      <c r="BJ397" s="17" t="s">
        <v>1268</v>
      </c>
      <c r="BK397" s="18"/>
      <c r="BL397" s="16"/>
      <c r="BM397" s="130"/>
      <c r="BN397" s="130"/>
      <c r="BO397" s="130"/>
      <c r="BP397" s="18"/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8" t="str">
        <f t="shared" si="47"/>
        <v/>
      </c>
    </row>
    <row r="398" spans="1:72" hidden="1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8" t="str">
        <f t="shared" si="47"/>
        <v/>
      </c>
    </row>
    <row r="399" spans="1:72" hidden="1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8" t="str">
        <f t="shared" si="47"/>
        <v/>
      </c>
    </row>
    <row r="400" spans="1:72" hidden="1">
      <c r="A400" s="47" t="str">
        <f t="shared" si="43"/>
        <v>EXPANSÃO TURMA 146070</v>
      </c>
      <c r="B400" s="102">
        <v>46070</v>
      </c>
      <c r="C400" s="135">
        <f>IF(BS_CONTROLE[[#This Row],[DATA]]="","",WEEKNUM(BS_CONTROLE[[#This Row],[DATA]]))</f>
        <v>8</v>
      </c>
      <c r="D400" s="104" t="s">
        <v>701</v>
      </c>
      <c r="E400" s="159">
        <v>185</v>
      </c>
      <c r="F400" s="126" t="s">
        <v>702</v>
      </c>
      <c r="G400" s="142" t="str">
        <f>IF(D400="","*",VLOOKUP(F400,BS_ATIVIDADE[],3,FALSE))</f>
        <v>EXPANSÃO</v>
      </c>
      <c r="H400" s="106" t="s">
        <v>679</v>
      </c>
      <c r="I400" s="106" t="s">
        <v>679</v>
      </c>
      <c r="J400" s="105">
        <v>170</v>
      </c>
      <c r="K400" s="105">
        <v>110.87</v>
      </c>
      <c r="L400" s="105">
        <v>111.62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6">
        <v>0.35416666666666669</v>
      </c>
      <c r="P400" s="106">
        <v>0.125</v>
      </c>
      <c r="Q400" s="105">
        <v>1</v>
      </c>
      <c r="R400" s="10" t="str">
        <f>IFERROR(_xlfn.XLOOKUP(F400, BS_ATIVIDADE[ATIVIDADE],BS_ATIVIDADE[UNIDADE] ), "*")</f>
        <v>Nº DE SOLDA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5" t="s">
        <v>959</v>
      </c>
      <c r="W400" s="151" t="s">
        <v>1163</v>
      </c>
      <c r="X400" s="104"/>
      <c r="Y400" s="129"/>
      <c r="Z400" s="104"/>
      <c r="AA400" s="105" t="s">
        <v>679</v>
      </c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5" t="str">
        <f>IF(BS_CONTROLE[[#This Row],[Entre - Estações]]=0, "-", BS_CONTROLE[[#This Row],[Entre - Estações]])</f>
        <v>ZCD</v>
      </c>
      <c r="AN400" s="105" t="str">
        <f>IF(BS_CONTROLE[[#This Row],[SB]]=0, "-", BS_CONTROLE[[#This Row],[SB]])</f>
        <v>109ZCD2</v>
      </c>
      <c r="AO400" s="105">
        <f>IF(BS_CONTROLE[[#This Row],[SUB]]=0, "-", BS_CONTROLE[[#This Row],[SUB]])</f>
        <v>170</v>
      </c>
      <c r="AP400" s="105">
        <f>BS_CONTROLE[[#This Row],[KM - Inicio]]</f>
        <v>110.87</v>
      </c>
      <c r="AQ400" s="105">
        <f>BS_CONTROLE[[#This Row],[KM - Inicio]]</f>
        <v>110.87</v>
      </c>
      <c r="AR400" s="108"/>
      <c r="AS400" s="108"/>
      <c r="AT400" s="108"/>
      <c r="AU400" s="136"/>
      <c r="AV400" s="136"/>
      <c r="AW400" s="14"/>
      <c r="AX400" s="14"/>
      <c r="AY400" s="164">
        <f t="shared" si="42"/>
        <v>0</v>
      </c>
      <c r="AZ400" s="153"/>
      <c r="BA400" s="109"/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4"/>
        <v>Produção e Intervalo</v>
      </c>
      <c r="BR400" s="19">
        <f t="shared" si="45"/>
        <v>0</v>
      </c>
      <c r="BS400" s="19">
        <f t="shared" si="46"/>
        <v>0</v>
      </c>
      <c r="BT400" s="8" t="str">
        <f t="shared" si="47"/>
        <v/>
      </c>
    </row>
    <row r="401" spans="1:72" hidden="1">
      <c r="A401" s="47" t="str">
        <f t="shared" si="43"/>
        <v>KLECIO (TP-699)46070</v>
      </c>
      <c r="B401" s="102">
        <v>46070</v>
      </c>
      <c r="C401" s="135">
        <f>IF(BS_CONTROLE[[#This Row],[DATA]]="","",WEEKNUM(BS_CONTROLE[[#This Row],[DATA]]))</f>
        <v>8</v>
      </c>
      <c r="D401" s="104" t="s">
        <v>693</v>
      </c>
      <c r="E401" s="159"/>
      <c r="F401" s="126" t="s">
        <v>694</v>
      </c>
      <c r="G401" s="142" t="str">
        <f>IF(D401="","*",VLOOKUP(F401,BS_ATIVIDADE[],3,FALSE))</f>
        <v>SOLDA</v>
      </c>
      <c r="H401" s="106" t="s">
        <v>679</v>
      </c>
      <c r="I401" s="106" t="s">
        <v>679</v>
      </c>
      <c r="J401" s="105">
        <v>68</v>
      </c>
      <c r="K401" s="105">
        <v>77.212999999999994</v>
      </c>
      <c r="L401" s="105" t="s">
        <v>679</v>
      </c>
      <c r="M401" s="127" t="s">
        <v>1237</v>
      </c>
      <c r="N401" s="127" t="s">
        <v>1238</v>
      </c>
      <c r="O401" s="106">
        <v>0.375</v>
      </c>
      <c r="P401" s="106">
        <v>6.25E-2</v>
      </c>
      <c r="Q401" s="105">
        <v>1</v>
      </c>
      <c r="R401" s="10" t="str">
        <f>IFERROR(_xlfn.XLOOKUP(F401, BS_ATIVIDADE[ATIVIDADE],BS_ATIVIDADE[UNIDADE] ), "*")</f>
        <v>Nº DE SOLDA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5" t="s">
        <v>697</v>
      </c>
      <c r="W401" s="151" t="s">
        <v>698</v>
      </c>
      <c r="X401" s="104"/>
      <c r="Y401" s="129"/>
      <c r="Z401" s="104"/>
      <c r="AA401" s="105" t="s">
        <v>679</v>
      </c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5" t="str">
        <f>IF(BS_CONTROLE[[#This Row],[Entre - Estações]]=0, "-", BS_CONTROLE[[#This Row],[Entre - Estações]])</f>
        <v>ZAC-S</v>
      </c>
      <c r="AN401" s="105" t="str">
        <f>IF(BS_CONTROLE[[#This Row],[SB]]=0, "-", BS_CONTROLE[[#This Row],[SB]])</f>
        <v>ZACS</v>
      </c>
      <c r="AO401" s="105">
        <f>IF(BS_CONTROLE[[#This Row],[SUB]]=0, "-", BS_CONTROLE[[#This Row],[SUB]])</f>
        <v>68</v>
      </c>
      <c r="AP401" s="105">
        <f>BS_CONTROLE[[#This Row],[KM - Inicio]]</f>
        <v>77.212999999999994</v>
      </c>
      <c r="AQ401" s="105">
        <f>BS_CONTROLE[[#This Row],[KM - Inicio]]</f>
        <v>77.212999999999994</v>
      </c>
      <c r="AR401" s="108"/>
      <c r="AS401" s="108"/>
      <c r="AT401" s="108"/>
      <c r="AU401" s="136"/>
      <c r="AV401" s="136"/>
      <c r="AW401" s="14"/>
      <c r="AX401" s="14"/>
      <c r="AY401" s="164">
        <f t="shared" si="42"/>
        <v>0</v>
      </c>
      <c r="AZ401" s="153"/>
      <c r="BA401" s="109"/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4"/>
        <v>Produção e Intervalo</v>
      </c>
      <c r="BR401" s="19">
        <f t="shared" si="45"/>
        <v>0</v>
      </c>
      <c r="BS401" s="19">
        <f t="shared" si="46"/>
        <v>0</v>
      </c>
      <c r="BT401" s="8" t="str">
        <f t="shared" si="47"/>
        <v/>
      </c>
    </row>
    <row r="402" spans="1:72" hidden="1">
      <c r="A402" s="47" t="str">
        <f t="shared" si="43"/>
        <v>E4246070</v>
      </c>
      <c r="B402" s="102">
        <v>46070</v>
      </c>
      <c r="C402" s="135">
        <f>IF(BS_CONTROLE[[#This Row],[DATA]]="","",WEEKNUM(BS_CONTROLE[[#This Row],[DATA]]))</f>
        <v>8</v>
      </c>
      <c r="D402" s="104" t="s">
        <v>747</v>
      </c>
      <c r="E402" s="159">
        <v>193</v>
      </c>
      <c r="F402" s="126" t="s">
        <v>748</v>
      </c>
      <c r="G402" s="142" t="str">
        <f>IF(D402="","*",VLOOKUP(F402,BS_ATIVIDADE[],3,FALSE))</f>
        <v>TRILHEIRO - DESCARGA</v>
      </c>
      <c r="H402" s="106" t="s">
        <v>1015</v>
      </c>
      <c r="I402" s="106" t="s">
        <v>1015</v>
      </c>
      <c r="J402" s="105">
        <v>68</v>
      </c>
      <c r="K402" s="105">
        <v>54.96</v>
      </c>
      <c r="L402" s="105">
        <v>56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402" s="127" t="s">
        <v>285</v>
      </c>
      <c r="O402" s="106">
        <v>0.45833333333333331</v>
      </c>
      <c r="P402" s="106">
        <v>0.16666666666666666</v>
      </c>
      <c r="Q402" s="105">
        <v>3120</v>
      </c>
      <c r="R402" s="10" t="str">
        <f>IFERROR(_xlfn.XLOOKUP(F402, BS_ATIVIDADE[ATIVIDADE],BS_ATIVIDADE[UNIDADE] ), "*")</f>
        <v>M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5" t="s">
        <v>712</v>
      </c>
      <c r="W402" s="151" t="s">
        <v>752</v>
      </c>
      <c r="X402" s="104"/>
      <c r="Y402" s="129"/>
      <c r="Z402" s="104"/>
      <c r="AA402" s="105" t="s">
        <v>1269</v>
      </c>
      <c r="AB402" s="103" t="s">
        <v>423</v>
      </c>
      <c r="AC402" s="152" t="s">
        <v>419</v>
      </c>
      <c r="AD402" s="107">
        <v>0.41666666666666669</v>
      </c>
      <c r="AE402" s="105" t="s">
        <v>1018</v>
      </c>
      <c r="AF402" s="105" t="s">
        <v>1019</v>
      </c>
      <c r="AG402" s="105" t="s">
        <v>679</v>
      </c>
      <c r="AH402" s="15"/>
      <c r="AI402" s="126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5" t="str">
        <f>IF(BS_CONTROLE[[#This Row],[Entre - Estações]]=0, "-", BS_CONTROLE[[#This Row],[Entre - Estações]])</f>
        <v>ZBM</v>
      </c>
      <c r="AN402" s="105" t="str">
        <f>IF(BS_CONTROLE[[#This Row],[SB]]=0, "-", BS_CONTROLE[[#This Row],[SB]])</f>
        <v>ZBM1</v>
      </c>
      <c r="AO402" s="105">
        <f>IF(BS_CONTROLE[[#This Row],[SUB]]=0, "-", BS_CONTROLE[[#This Row],[SUB]])</f>
        <v>68</v>
      </c>
      <c r="AP402" s="105">
        <f>BS_CONTROLE[[#This Row],[KM - Inicio]]</f>
        <v>54.96</v>
      </c>
      <c r="AQ402" s="105">
        <f>BS_CONTROLE[[#This Row],[KM - Inicio]]</f>
        <v>54.96</v>
      </c>
      <c r="AR402" s="108"/>
      <c r="AS402" s="108"/>
      <c r="AT402" s="108"/>
      <c r="AU402" s="136"/>
      <c r="AV402" s="136"/>
      <c r="AW402" s="14"/>
      <c r="AX402" s="14"/>
      <c r="AY402" s="164">
        <f t="shared" si="42"/>
        <v>0</v>
      </c>
      <c r="AZ402" s="153"/>
      <c r="BA402" s="109"/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8" t="str">
        <f t="shared" si="47"/>
        <v/>
      </c>
    </row>
    <row r="403" spans="1:72" hidden="1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8" t="str">
        <f t="shared" si="47"/>
        <v/>
      </c>
    </row>
    <row r="404" spans="1:72" hidden="1">
      <c r="A404" s="47" t="str">
        <f t="shared" si="43"/>
        <v>ROGÉRIO (TP-730)46070</v>
      </c>
      <c r="B404" s="102">
        <v>46070</v>
      </c>
      <c r="C404" s="135">
        <f>IF(BS_CONTROLE[[#This Row],[DATA]]="","",WEEKNUM(BS_CONTROLE[[#This Row],[DATA]]))</f>
        <v>8</v>
      </c>
      <c r="D404" s="104" t="s">
        <v>855</v>
      </c>
      <c r="E404" s="159">
        <v>81</v>
      </c>
      <c r="F404" s="126" t="s">
        <v>719</v>
      </c>
      <c r="G404" s="142" t="str">
        <f>IF(D404="","*",VLOOKUP(F404,BS_ATIVIDADE[],3,FALSE))</f>
        <v>DORMENTE - SUBSTITUIÇÂO</v>
      </c>
      <c r="H404" s="106" t="s">
        <v>679</v>
      </c>
      <c r="I404" s="106" t="s">
        <v>679</v>
      </c>
      <c r="J404" s="105">
        <v>49</v>
      </c>
      <c r="K404" s="105">
        <v>225</v>
      </c>
      <c r="L404" s="105" t="s">
        <v>679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6">
        <v>0.375</v>
      </c>
      <c r="P404" s="106">
        <v>8.3333333333333329E-2</v>
      </c>
      <c r="Q404" s="105">
        <v>20</v>
      </c>
      <c r="R404" s="10" t="str">
        <f>IFERROR(_xlfn.XLOOKUP(F404, BS_ATIVIDADE[ATIVIDADE],BS_ATIVIDADE[UNIDADE] ), "*")</f>
        <v>Nº DE DORMENTES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5" t="s">
        <v>858</v>
      </c>
      <c r="W404" s="151" t="s">
        <v>1022</v>
      </c>
      <c r="X404" s="104" t="s">
        <v>421</v>
      </c>
      <c r="Y404" s="129"/>
      <c r="Z404" s="104"/>
      <c r="AA404" s="105" t="s">
        <v>679</v>
      </c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5" t="str">
        <f>IF(BS_CONTROLE[[#This Row],[Entre - Estações]]=0, "-", BS_CONTROLE[[#This Row],[Entre - Estações]])</f>
        <v>ZXI-ZIC</v>
      </c>
      <c r="AN404" s="105" t="str">
        <f>IF(BS_CONTROLE[[#This Row],[SB]]=0, "-", BS_CONTROLE[[#This Row],[SB]])</f>
        <v>224ZIC1</v>
      </c>
      <c r="AO404" s="105">
        <f>IF(BS_CONTROLE[[#This Row],[SUB]]=0, "-", BS_CONTROLE[[#This Row],[SUB]])</f>
        <v>49</v>
      </c>
      <c r="AP404" s="105">
        <f>BS_CONTROLE[[#This Row],[KM - Inicio]]</f>
        <v>225</v>
      </c>
      <c r="AQ404" s="105">
        <f>BS_CONTROLE[[#This Row],[KM - Inicio]]</f>
        <v>225</v>
      </c>
      <c r="AR404" s="108"/>
      <c r="AS404" s="108"/>
      <c r="AT404" s="108"/>
      <c r="AU404" s="136"/>
      <c r="AV404" s="136"/>
      <c r="AW404" s="14"/>
      <c r="AX404" s="14"/>
      <c r="AY404" s="164">
        <f t="shared" si="42"/>
        <v>0</v>
      </c>
      <c r="AZ404" s="153"/>
      <c r="BA404" s="109"/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4"/>
        <v>Produção e Intervalo</v>
      </c>
      <c r="BR404" s="19">
        <f t="shared" si="45"/>
        <v>0</v>
      </c>
      <c r="BS404" s="19">
        <f t="shared" si="46"/>
        <v>0</v>
      </c>
      <c r="BT404" s="8" t="str">
        <f t="shared" si="47"/>
        <v/>
      </c>
    </row>
    <row r="405" spans="1:72" hidden="1">
      <c r="A405" s="47" t="str">
        <f t="shared" si="43"/>
        <v>W5946070</v>
      </c>
      <c r="B405" s="102">
        <v>46070</v>
      </c>
      <c r="C405" s="135">
        <f>IF(BS_CONTROLE[[#This Row],[DATA]]="","",WEEKNUM(BS_CONTROLE[[#This Row],[DATA]]))</f>
        <v>8</v>
      </c>
      <c r="D405" s="104" t="s">
        <v>724</v>
      </c>
      <c r="E405" s="159">
        <v>373</v>
      </c>
      <c r="F405" s="126" t="s">
        <v>759</v>
      </c>
      <c r="G405" s="142" t="str">
        <f>IF(D405="","*",VLOOKUP(F405,BS_ATIVIDADE[],3,FALSE))</f>
        <v>OUTROS</v>
      </c>
      <c r="H405" s="105" t="s">
        <v>104</v>
      </c>
      <c r="I405" s="105" t="s">
        <v>104</v>
      </c>
      <c r="J405" s="105">
        <v>49</v>
      </c>
      <c r="K405" s="105">
        <v>225</v>
      </c>
      <c r="L405" s="105">
        <v>225.5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6">
        <v>0.375</v>
      </c>
      <c r="P405" s="106">
        <v>4.1666666666666664E-2</v>
      </c>
      <c r="Q405" s="105">
        <v>100</v>
      </c>
      <c r="R405" s="10" t="str">
        <f>IFERROR(_xlfn.XLOOKUP(F405, BS_ATIVIDADE[ATIVIDADE],BS_ATIVIDADE[UNIDADE] ), "*")</f>
        <v>BINÁRIO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5" t="s">
        <v>858</v>
      </c>
      <c r="W405" s="151" t="s">
        <v>1270</v>
      </c>
      <c r="X405" s="104" t="s">
        <v>421</v>
      </c>
      <c r="Y405" s="129"/>
      <c r="Z405" s="104"/>
      <c r="AA405" s="105">
        <v>1</v>
      </c>
      <c r="AB405" s="103" t="s">
        <v>412</v>
      </c>
      <c r="AC405" s="152"/>
      <c r="AD405" s="107">
        <v>0.29166666666666669</v>
      </c>
      <c r="AE405" s="105">
        <v>7629</v>
      </c>
      <c r="AF405" s="105" t="s">
        <v>679</v>
      </c>
      <c r="AG405" s="105"/>
      <c r="AH405" s="15"/>
      <c r="AI405" s="126" t="str">
        <f>IF(BS_CONTROLE[[#This Row],[Atividade]]=0, "-", BS_CONTROLE[[#This Row],[Atividade]])</f>
        <v>RECOLHIMENTO DE MATERIAL</v>
      </c>
      <c r="AJ405" s="9" t="str">
        <f>IF(BS_CONTROLE[[#This Row],[Atividade]]=0, "-", BS_CONTROLE[[#This Row],[Atividade]])</f>
        <v>RECOLHIMENTO DE MATERIAL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5" t="str">
        <f>IF(BS_CONTROLE[[#This Row],[Entre - Estações]]=0, "-", BS_CONTROLE[[#This Row],[Entre - Estações]])</f>
        <v>ZXI-ZIC</v>
      </c>
      <c r="AN405" s="105" t="str">
        <f>IF(BS_CONTROLE[[#This Row],[SB]]=0, "-", BS_CONTROLE[[#This Row],[SB]])</f>
        <v>224ZIC1</v>
      </c>
      <c r="AO405" s="105">
        <f>IF(BS_CONTROLE[[#This Row],[SUB]]=0, "-", BS_CONTROLE[[#This Row],[SUB]])</f>
        <v>49</v>
      </c>
      <c r="AP405" s="105">
        <f>BS_CONTROLE[[#This Row],[KM - Inicio]]</f>
        <v>225</v>
      </c>
      <c r="AQ405" s="105">
        <f>BS_CONTROLE[[#This Row],[KM - Inicio]]</f>
        <v>225</v>
      </c>
      <c r="AR405" s="108"/>
      <c r="AS405" s="108"/>
      <c r="AT405" s="108"/>
      <c r="AU405" s="136"/>
      <c r="AV405" s="136"/>
      <c r="AW405" s="14"/>
      <c r="AX405" s="14"/>
      <c r="AY405" s="164">
        <f t="shared" si="42"/>
        <v>0</v>
      </c>
      <c r="AZ405" s="153"/>
      <c r="BA405" s="109"/>
      <c r="BB405" s="10" t="str">
        <f>IFERROR(_xlfn.XLOOKUP(AI405, BS_ATIVIDADE[ATIVIDADE],BS_ATIVIDADE[UNIDADE] ), "*")</f>
        <v>BINÁRIO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4"/>
        <v>Produção e Intervalo</v>
      </c>
      <c r="BR405" s="19">
        <f t="shared" si="45"/>
        <v>0</v>
      </c>
      <c r="BS405" s="19">
        <f t="shared" si="46"/>
        <v>0</v>
      </c>
      <c r="BT405" s="8" t="str">
        <f t="shared" si="47"/>
        <v/>
      </c>
    </row>
    <row r="406" spans="1:72" hidden="1">
      <c r="A406" s="47" t="str">
        <f t="shared" si="43"/>
        <v>V9346070</v>
      </c>
      <c r="B406" s="102">
        <v>46070</v>
      </c>
      <c r="C406" s="135">
        <f>IF(BS_CONTROLE[[#This Row],[DATA]]="","",WEEKNUM(BS_CONTROLE[[#This Row],[DATA]]))</f>
        <v>8</v>
      </c>
      <c r="D406" s="104" t="s">
        <v>976</v>
      </c>
      <c r="E406" s="159">
        <v>162</v>
      </c>
      <c r="F406" s="126" t="s">
        <v>687</v>
      </c>
      <c r="G406" s="142" t="str">
        <f>IF(D406="","*",VLOOKUP(F406,BS_ATIVIDADE[],3,FALSE))</f>
        <v>MECANIZAÇÃO - SOCADORA</v>
      </c>
      <c r="H406" s="105" t="s">
        <v>104</v>
      </c>
      <c r="I406" s="105" t="s">
        <v>104</v>
      </c>
      <c r="J406" s="105">
        <v>56</v>
      </c>
      <c r="K406" s="105">
        <v>204.4</v>
      </c>
      <c r="L406" s="105">
        <v>205.8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6">
        <v>0.375</v>
      </c>
      <c r="P406" s="106">
        <v>0.125</v>
      </c>
      <c r="Q406" s="105">
        <v>200</v>
      </c>
      <c r="R406" s="10" t="str">
        <f>IFERROR(_xlfn.XLOOKUP(F406, BS_ATIVIDADE[ATIVIDADE],BS_ATIVIDADE[UNIDADE] ), "*")</f>
        <v>M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5" t="s">
        <v>771</v>
      </c>
      <c r="W406" s="151" t="s">
        <v>688</v>
      </c>
      <c r="X406" s="104" t="s">
        <v>421</v>
      </c>
      <c r="Y406" s="129"/>
      <c r="Z406" s="104"/>
      <c r="AA406" s="105" t="s">
        <v>679</v>
      </c>
      <c r="AB406" s="103" t="s">
        <v>418</v>
      </c>
      <c r="AC406" s="152" t="s">
        <v>406</v>
      </c>
      <c r="AD406" s="107">
        <v>0.29166666666666669</v>
      </c>
      <c r="AE406" s="105">
        <v>7309</v>
      </c>
      <c r="AF406" s="105" t="s">
        <v>679</v>
      </c>
      <c r="AG406" s="105" t="s">
        <v>679</v>
      </c>
      <c r="AH406" s="15"/>
      <c r="AI406" s="126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5" t="str">
        <f>IF(BS_CONTROLE[[#This Row],[Entre - Estações]]=0, "-", BS_CONTROLE[[#This Row],[Entre - Estações]])</f>
        <v>ZYU-ZST</v>
      </c>
      <c r="AN406" s="105" t="str">
        <f>IF(BS_CONTROLE[[#This Row],[SB]]=0, "-", BS_CONTROLE[[#This Row],[SB]])</f>
        <v>ZYU206</v>
      </c>
      <c r="AO406" s="105">
        <f>IF(BS_CONTROLE[[#This Row],[SUB]]=0, "-", BS_CONTROLE[[#This Row],[SUB]])</f>
        <v>56</v>
      </c>
      <c r="AP406" s="105">
        <f>BS_CONTROLE[[#This Row],[KM - Inicio]]</f>
        <v>204.4</v>
      </c>
      <c r="AQ406" s="105">
        <f>BS_CONTROLE[[#This Row],[KM - Inicio]]</f>
        <v>204.4</v>
      </c>
      <c r="AR406" s="108"/>
      <c r="AS406" s="108"/>
      <c r="AT406" s="108"/>
      <c r="AU406" s="136"/>
      <c r="AV406" s="136"/>
      <c r="AW406" s="14"/>
      <c r="AX406" s="14"/>
      <c r="AY406" s="164">
        <f t="shared" si="42"/>
        <v>0</v>
      </c>
      <c r="AZ406" s="153"/>
      <c r="BA406" s="109"/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8" t="str">
        <f t="shared" si="47"/>
        <v/>
      </c>
    </row>
    <row r="407" spans="1:72" hidden="1">
      <c r="A407" s="47" t="str">
        <f t="shared" si="43"/>
        <v>ROBSON (TF-701)46070</v>
      </c>
      <c r="B407" s="102">
        <v>46070</v>
      </c>
      <c r="C407" s="135">
        <f>IF(BS_CONTROLE[[#This Row],[DATA]]="","",WEEKNUM(BS_CONTROLE[[#This Row],[DATA]]))</f>
        <v>8</v>
      </c>
      <c r="D407" s="104" t="s">
        <v>730</v>
      </c>
      <c r="E407" s="159">
        <v>310</v>
      </c>
      <c r="F407" s="126" t="s">
        <v>719</v>
      </c>
      <c r="G407" s="142" t="str">
        <f>IF(D407="","*",VLOOKUP(F407,BS_ATIVIDADE[],3,FALSE))</f>
        <v>DORMENTE - SUBSTITUIÇÂO</v>
      </c>
      <c r="H407" s="106" t="s">
        <v>679</v>
      </c>
      <c r="I407" s="106" t="s">
        <v>679</v>
      </c>
      <c r="J407" s="105">
        <v>56</v>
      </c>
      <c r="K407" s="105">
        <v>190.3</v>
      </c>
      <c r="L407" s="105">
        <v>190.5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6">
        <v>0.375</v>
      </c>
      <c r="P407" s="106">
        <v>8.3333333333333329E-2</v>
      </c>
      <c r="Q407" s="105">
        <v>50</v>
      </c>
      <c r="R407" s="10" t="str">
        <f>IFERROR(_xlfn.XLOOKUP(F407, BS_ATIVIDADE[ATIVIDADE],BS_ATIVIDADE[UNIDADE] ), "*")</f>
        <v>Nº DE DORMENTES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5" t="s">
        <v>771</v>
      </c>
      <c r="W407" s="151" t="s">
        <v>1022</v>
      </c>
      <c r="X407" s="104" t="s">
        <v>421</v>
      </c>
      <c r="Y407" s="129"/>
      <c r="Z407" s="104"/>
      <c r="AA407" s="105" t="s">
        <v>679</v>
      </c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5" t="str">
        <f>IF(BS_CONTROLE[[#This Row],[Entre - Estações]]=0, "-", BS_CONTROLE[[#This Row],[Entre - Estações]])</f>
        <v>ZDY-ZFY</v>
      </c>
      <c r="AN407" s="105" t="str">
        <f>IF(BS_CONTROLE[[#This Row],[SB]]=0, "-", BS_CONTROLE[[#This Row],[SB]])</f>
        <v>189ZFY</v>
      </c>
      <c r="AO407" s="105">
        <f>IF(BS_CONTROLE[[#This Row],[SUB]]=0, "-", BS_CONTROLE[[#This Row],[SUB]])</f>
        <v>56</v>
      </c>
      <c r="AP407" s="105">
        <f>BS_CONTROLE[[#This Row],[KM - Inicio]]</f>
        <v>190.3</v>
      </c>
      <c r="AQ407" s="105">
        <f>BS_CONTROLE[[#This Row],[KM - Inicio]]</f>
        <v>190.3</v>
      </c>
      <c r="AR407" s="108"/>
      <c r="AS407" s="108"/>
      <c r="AT407" s="108"/>
      <c r="AU407" s="136"/>
      <c r="AV407" s="136"/>
      <c r="AW407" s="14"/>
      <c r="AX407" s="14"/>
      <c r="AY407" s="164">
        <f t="shared" si="42"/>
        <v>0</v>
      </c>
      <c r="AZ407" s="153"/>
      <c r="BA407" s="109"/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Produção e Intervalo</v>
      </c>
      <c r="BR407" s="19">
        <f t="shared" si="45"/>
        <v>0</v>
      </c>
      <c r="BS407" s="19">
        <f t="shared" si="46"/>
        <v>0</v>
      </c>
      <c r="BT407" s="8" t="str">
        <f t="shared" si="47"/>
        <v/>
      </c>
    </row>
    <row r="408" spans="1:72" hidden="1">
      <c r="A408" s="47" t="str">
        <f t="shared" si="43"/>
        <v>JACIANO (TF-674)46070</v>
      </c>
      <c r="B408" s="102">
        <v>46070</v>
      </c>
      <c r="C408" s="135">
        <f>IF(BS_CONTROLE[[#This Row],[DATA]]="","",WEEKNUM(BS_CONTROLE[[#This Row],[DATA]]))</f>
        <v>8</v>
      </c>
      <c r="D408" s="104" t="s">
        <v>1181</v>
      </c>
      <c r="E408" s="159"/>
      <c r="F408" s="126" t="s">
        <v>719</v>
      </c>
      <c r="G408" s="142" t="str">
        <f>IF(D408="","*",VLOOKUP(F408,BS_ATIVIDADE[],3,FALSE))</f>
        <v>DORMENTE - SUBSTITUIÇÂO</v>
      </c>
      <c r="H408" s="106" t="s">
        <v>679</v>
      </c>
      <c r="I408" s="106" t="s">
        <v>679</v>
      </c>
      <c r="J408" s="105">
        <v>56</v>
      </c>
      <c r="K408" s="105">
        <v>191</v>
      </c>
      <c r="L408" s="105">
        <v>190.5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6">
        <v>0.375</v>
      </c>
      <c r="P408" s="106">
        <v>8.3333333333333329E-2</v>
      </c>
      <c r="Q408" s="105">
        <v>50</v>
      </c>
      <c r="R408" s="10" t="str">
        <f>IFERROR(_xlfn.XLOOKUP(F408, BS_ATIVIDADE[ATIVIDADE],BS_ATIVIDADE[UNIDADE] ), "*")</f>
        <v>Nº DE DORMENTES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5" t="s">
        <v>771</v>
      </c>
      <c r="W408" s="151" t="s">
        <v>1022</v>
      </c>
      <c r="X408" s="104" t="s">
        <v>421</v>
      </c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5" t="str">
        <f>IF(BS_CONTROLE[[#This Row],[Entre - Estações]]=0, "-", BS_CONTROLE[[#This Row],[Entre - Estações]])</f>
        <v>ZDY-ZFY</v>
      </c>
      <c r="AN408" s="105" t="str">
        <f>IF(BS_CONTROLE[[#This Row],[SB]]=0, "-", BS_CONTROLE[[#This Row],[SB]])</f>
        <v>189ZFY</v>
      </c>
      <c r="AO408" s="105">
        <f>IF(BS_CONTROLE[[#This Row],[SUB]]=0, "-", BS_CONTROLE[[#This Row],[SUB]])</f>
        <v>56</v>
      </c>
      <c r="AP408" s="105">
        <f>BS_CONTROLE[[#This Row],[KM - Inicio]]</f>
        <v>191</v>
      </c>
      <c r="AQ408" s="105">
        <f>BS_CONTROLE[[#This Row],[KM - Inicio]]</f>
        <v>191</v>
      </c>
      <c r="AR408" s="108"/>
      <c r="AS408" s="108"/>
      <c r="AT408" s="108"/>
      <c r="AU408" s="136"/>
      <c r="AV408" s="136"/>
      <c r="AW408" s="14"/>
      <c r="AX408" s="14"/>
      <c r="AY408" s="164">
        <f t="shared" si="42"/>
        <v>0</v>
      </c>
      <c r="AZ408" s="153"/>
      <c r="BA408" s="109"/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Produção e Intervalo</v>
      </c>
      <c r="BR408" s="19">
        <f t="shared" si="45"/>
        <v>0</v>
      </c>
      <c r="BS408" s="19">
        <f t="shared" si="46"/>
        <v>0</v>
      </c>
      <c r="BT408" s="8" t="str">
        <f t="shared" si="47"/>
        <v/>
      </c>
    </row>
    <row r="409" spans="1:72" hidden="1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8" t="str">
        <f t="shared" si="47"/>
        <v/>
      </c>
    </row>
    <row r="410" spans="1:72" hidden="1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8" t="str">
        <f t="shared" si="47"/>
        <v/>
      </c>
    </row>
    <row r="411" spans="1:72" hidden="1">
      <c r="A411" s="47" t="str">
        <f t="shared" si="43"/>
        <v>SUPER ZWW46070</v>
      </c>
      <c r="B411" s="102">
        <v>46070</v>
      </c>
      <c r="C411" s="135">
        <f>IF(BS_CONTROLE[[#This Row],[DATA]]="","",WEEKNUM(BS_CONTROLE[[#This Row],[DATA]]))</f>
        <v>8</v>
      </c>
      <c r="D411" s="104" t="s">
        <v>1072</v>
      </c>
      <c r="E411" s="159">
        <v>405</v>
      </c>
      <c r="F411" s="126" t="s">
        <v>818</v>
      </c>
      <c r="G411" s="142" t="str">
        <f>IF(D411="","*",VLOOKUP(F411,BS_ATIVIDADE[],3,FALSE))</f>
        <v>OUTROS</v>
      </c>
      <c r="H411" s="106" t="s">
        <v>679</v>
      </c>
      <c r="I411" s="106" t="s">
        <v>679</v>
      </c>
      <c r="J411" s="105">
        <v>55</v>
      </c>
      <c r="K411" s="105">
        <v>97.843000000000004</v>
      </c>
      <c r="L411" s="105">
        <v>108.22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6">
        <v>0.45833333333333331</v>
      </c>
      <c r="P411" s="106">
        <v>0.125</v>
      </c>
      <c r="Q411" s="105">
        <v>1</v>
      </c>
      <c r="R411" s="10" t="str">
        <f>IFERROR(_xlfn.XLOOKUP(F411, BS_ATIVIDADE[ATIVIDADE],BS_ATIVIDADE[UNIDADE] ), "*")</f>
        <v>BINÁRIO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5" t="s">
        <v>906</v>
      </c>
      <c r="W411" s="151" t="s">
        <v>1073</v>
      </c>
      <c r="X411" s="104" t="s">
        <v>416</v>
      </c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5" t="str">
        <f>IF(BS_CONTROLE[[#This Row],[Entre - Estações]]=0, "-", BS_CONTROLE[[#This Row],[Entre - Estações]])</f>
        <v>ZKW-ZLU</v>
      </c>
      <c r="AN411" s="105" t="str">
        <f>IF(BS_CONTROLE[[#This Row],[SB]]=0, "-", BS_CONTROLE[[#This Row],[SB]])</f>
        <v>102ZKW2</v>
      </c>
      <c r="AO411" s="105">
        <f>IF(BS_CONTROLE[[#This Row],[SUB]]=0, "-", BS_CONTROLE[[#This Row],[SUB]])</f>
        <v>55</v>
      </c>
      <c r="AP411" s="105">
        <f>BS_CONTROLE[[#This Row],[KM - Inicio]]</f>
        <v>97.843000000000004</v>
      </c>
      <c r="AQ411" s="105">
        <f>BS_CONTROLE[[#This Row],[KM - Inicio]]</f>
        <v>97.843000000000004</v>
      </c>
      <c r="AR411" s="108"/>
      <c r="AS411" s="108"/>
      <c r="AT411" s="108"/>
      <c r="AU411" s="136"/>
      <c r="AV411" s="136"/>
      <c r="AW411" s="14"/>
      <c r="AX411" s="14"/>
      <c r="AY411" s="164">
        <f t="shared" si="42"/>
        <v>0</v>
      </c>
      <c r="AZ411" s="153"/>
      <c r="BA411" s="109"/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8" t="str">
        <f t="shared" si="47"/>
        <v/>
      </c>
    </row>
    <row r="412" spans="1:72" hidden="1">
      <c r="A412" s="47" t="str">
        <f t="shared" si="43"/>
        <v>V8946070</v>
      </c>
      <c r="B412" s="102">
        <v>46070</v>
      </c>
      <c r="C412" s="135">
        <f>IF(BS_CONTROLE[[#This Row],[DATA]]="","",WEEKNUM(BS_CONTROLE[[#This Row],[DATA]]))</f>
        <v>8</v>
      </c>
      <c r="D412" s="104" t="s">
        <v>744</v>
      </c>
      <c r="E412" s="159"/>
      <c r="F412" s="126" t="s">
        <v>687</v>
      </c>
      <c r="G412" s="142" t="str">
        <f>IF(D412="","*",VLOOKUP(F412,BS_ATIVIDADE[],3,FALSE))</f>
        <v>MECANIZAÇÃO - SOCADORA</v>
      </c>
      <c r="H412" s="106" t="s">
        <v>201</v>
      </c>
      <c r="I412" s="106" t="s">
        <v>201</v>
      </c>
      <c r="J412" s="105">
        <v>55</v>
      </c>
      <c r="K412" s="105">
        <v>97.9</v>
      </c>
      <c r="L412" s="105">
        <v>100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6">
        <v>0.39583333333333331</v>
      </c>
      <c r="P412" s="106">
        <v>6.9444444444444447E-4</v>
      </c>
      <c r="Q412" s="105">
        <v>480</v>
      </c>
      <c r="R412" s="10" t="str">
        <f>IFERROR(_xlfn.XLOOKUP(F412, BS_ATIVIDADE[ATIVIDADE],BS_ATIVIDADE[UNIDADE] ), "*")</f>
        <v>M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51" t="s">
        <v>707</v>
      </c>
      <c r="W412" s="151" t="s">
        <v>688</v>
      </c>
      <c r="X412" s="104" t="s">
        <v>416</v>
      </c>
      <c r="Y412" s="129"/>
      <c r="Z412" s="104"/>
      <c r="AA412" s="105">
        <v>1</v>
      </c>
      <c r="AB412" s="103" t="s">
        <v>412</v>
      </c>
      <c r="AC412" s="152"/>
      <c r="AD412" s="107">
        <v>0.35416666666666669</v>
      </c>
      <c r="AE412" s="105">
        <v>6239</v>
      </c>
      <c r="AF412" s="105" t="s">
        <v>679</v>
      </c>
      <c r="AG412" s="105"/>
      <c r="AH412" s="15"/>
      <c r="AI412" s="126" t="str">
        <f>IF(BS_CONTROLE[[#This Row],[Atividade]]=0, "-", BS_CONTROLE[[#This Row],[Atividade]])</f>
        <v>MECANIZAÇÃO - SOCADORA</v>
      </c>
      <c r="AJ412" s="9" t="str">
        <f>IF(BS_CONTROLE[[#This Row],[Atividade]]=0, "-", BS_CONTROLE[[#This Row],[Atividade]])</f>
        <v>MECANIZAÇÃO - SOCADORA</v>
      </c>
      <c r="AK412" s="31" t="str">
        <f>BS_CONTROLE[[#This Row],[Local - Partida]]</f>
        <v>102ZKW2</v>
      </c>
      <c r="AL412" s="31" t="str">
        <f>BS_CONTROLE[[#This Row],[Local - Encerramento]]</f>
        <v>102ZKW2</v>
      </c>
      <c r="AM412" s="105" t="str">
        <f>IF(BS_CONTROLE[[#This Row],[Entre - Estações]]=0, "-", BS_CONTROLE[[#This Row],[Entre - Estações]])</f>
        <v>ZKW-ZLU</v>
      </c>
      <c r="AN412" s="105" t="str">
        <f>IF(BS_CONTROLE[[#This Row],[SB]]=0, "-", BS_CONTROLE[[#This Row],[SB]])</f>
        <v>102ZKW2</v>
      </c>
      <c r="AO412" s="105">
        <f>IF(BS_CONTROLE[[#This Row],[SUB]]=0, "-", BS_CONTROLE[[#This Row],[SUB]])</f>
        <v>55</v>
      </c>
      <c r="AP412" s="105">
        <f>BS_CONTROLE[[#This Row],[KM - Inicio]]</f>
        <v>97.9</v>
      </c>
      <c r="AQ412" s="105">
        <f>BS_CONTROLE[[#This Row],[KM - Inicio]]</f>
        <v>97.9</v>
      </c>
      <c r="AR412" s="108"/>
      <c r="AS412" s="108"/>
      <c r="AT412" s="108"/>
      <c r="AU412" s="136"/>
      <c r="AV412" s="136"/>
      <c r="AW412" s="14"/>
      <c r="AX412" s="14"/>
      <c r="AY412" s="164">
        <f t="shared" si="42"/>
        <v>0</v>
      </c>
      <c r="AZ412" s="153"/>
      <c r="BA412" s="109"/>
      <c r="BB412" s="10" t="str">
        <f>IFERROR(_xlfn.XLOOKUP(AI412, BS_ATIVIDADE[ATIVIDADE],BS_ATIVIDADE[UNIDADE] ), "*")</f>
        <v>M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Produção e Intervalo</v>
      </c>
      <c r="BR412" s="19">
        <f t="shared" si="45"/>
        <v>0</v>
      </c>
      <c r="BS412" s="19">
        <f t="shared" si="46"/>
        <v>0</v>
      </c>
      <c r="BT412" s="8" t="str">
        <f t="shared" si="47"/>
        <v/>
      </c>
    </row>
    <row r="413" spans="1:72" hidden="1">
      <c r="A413" s="47" t="str">
        <f t="shared" si="43"/>
        <v>E1746070</v>
      </c>
      <c r="B413" s="102">
        <v>46070</v>
      </c>
      <c r="C413" s="135">
        <f>IF(BS_CONTROLE[[#This Row],[DATA]]="","",WEEKNUM(BS_CONTROLE[[#This Row],[DATA]]))</f>
        <v>8</v>
      </c>
      <c r="D413" s="104" t="s">
        <v>691</v>
      </c>
      <c r="E413" s="159">
        <v>4</v>
      </c>
      <c r="F413" s="126" t="s">
        <v>692</v>
      </c>
      <c r="G413" s="142" t="str">
        <f>IF(D413="","*",VLOOKUP(F413,BS_ATIVIDADE[],3,FALSE))</f>
        <v>CAMINHÂO - SOLDA</v>
      </c>
      <c r="H413" s="106" t="s">
        <v>201</v>
      </c>
      <c r="I413" s="106" t="s">
        <v>201</v>
      </c>
      <c r="J413" s="105">
        <v>55</v>
      </c>
      <c r="K413" s="105">
        <v>103.9</v>
      </c>
      <c r="L413" s="105" t="s">
        <v>679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7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6">
        <v>0.39583333333333331</v>
      </c>
      <c r="P413" s="106">
        <v>6.9444444444444447E-4</v>
      </c>
      <c r="Q413" s="105">
        <v>2</v>
      </c>
      <c r="R413" s="10" t="str">
        <f>IFERROR(_xlfn.XLOOKUP(F413, BS_ATIVIDADE[ATIVIDADE],BS_ATIVIDADE[UNIDADE] ), "*")</f>
        <v>Nº DE SOLDA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5" t="s">
        <v>740</v>
      </c>
      <c r="W413" s="151" t="s">
        <v>741</v>
      </c>
      <c r="X413" s="104" t="s">
        <v>416</v>
      </c>
      <c r="Y413" s="129"/>
      <c r="Z413" s="104"/>
      <c r="AA413" s="105">
        <v>1</v>
      </c>
      <c r="AB413" s="103" t="s">
        <v>412</v>
      </c>
      <c r="AC413" s="152"/>
      <c r="AD413" s="107">
        <v>0.35416666666666669</v>
      </c>
      <c r="AE413" s="105">
        <v>6251</v>
      </c>
      <c r="AF413" s="105" t="s">
        <v>679</v>
      </c>
      <c r="AG413" s="105" t="s">
        <v>679</v>
      </c>
      <c r="AH413" s="15"/>
      <c r="AI413" s="126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5" t="str">
        <f>IF(BS_CONTROLE[[#This Row],[Entre - Estações]]=0, "-", BS_CONTROLE[[#This Row],[Entre - Estações]])</f>
        <v>ZKW-ZLU</v>
      </c>
      <c r="AN413" s="105">
        <f>IF(BS_CONTROLE[[#This Row],[SB]]=0, "-", BS_CONTROLE[[#This Row],[SB]])</f>
        <v>1051032</v>
      </c>
      <c r="AO413" s="105">
        <f>IF(BS_CONTROLE[[#This Row],[SUB]]=0, "-", BS_CONTROLE[[#This Row],[SUB]])</f>
        <v>55</v>
      </c>
      <c r="AP413" s="105">
        <f>BS_CONTROLE[[#This Row],[KM - Inicio]]</f>
        <v>103.9</v>
      </c>
      <c r="AQ413" s="105">
        <f>BS_CONTROLE[[#This Row],[KM - Inicio]]</f>
        <v>103.9</v>
      </c>
      <c r="AR413" s="108"/>
      <c r="AS413" s="108"/>
      <c r="AT413" s="108"/>
      <c r="AU413" s="136"/>
      <c r="AV413" s="136"/>
      <c r="AW413" s="14"/>
      <c r="AX413" s="14"/>
      <c r="AY413" s="164">
        <f t="shared" si="42"/>
        <v>0</v>
      </c>
      <c r="AZ413" s="153"/>
      <c r="BA413" s="109"/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8" t="str">
        <f t="shared" si="47"/>
        <v/>
      </c>
    </row>
    <row r="414" spans="1:72" hidden="1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8" t="str">
        <f t="shared" si="47"/>
        <v/>
      </c>
    </row>
    <row r="415" spans="1:72" hidden="1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8" t="str">
        <f t="shared" si="47"/>
        <v/>
      </c>
    </row>
    <row r="416" spans="1:72" hidden="1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8" t="str">
        <f t="shared" si="47"/>
        <v/>
      </c>
    </row>
    <row r="417" spans="1:72" ht="92.25" hidden="1">
      <c r="A417" s="47" t="str">
        <f t="shared" si="43"/>
        <v>MODERNIZAÇÃO SERRA46070</v>
      </c>
      <c r="B417" s="102">
        <v>46070</v>
      </c>
      <c r="C417" s="135">
        <f>IF(BS_CONTROLE[[#This Row],[DATA]]="","",WEEKNUM(BS_CONTROLE[[#This Row],[DATA]]))</f>
        <v>8</v>
      </c>
      <c r="D417" s="104" t="s">
        <v>817</v>
      </c>
      <c r="E417" s="159">
        <v>61</v>
      </c>
      <c r="F417" s="126" t="s">
        <v>818</v>
      </c>
      <c r="G417" s="142" t="str">
        <f>IF(D417="","*",VLOOKUP(F417,BS_ATIVIDADE[],3,FALSE))</f>
        <v>OUTROS</v>
      </c>
      <c r="H417" s="106" t="s">
        <v>679</v>
      </c>
      <c r="I417" s="106" t="s">
        <v>679</v>
      </c>
      <c r="J417" s="105">
        <v>55</v>
      </c>
      <c r="K417" s="105">
        <v>145.828</v>
      </c>
      <c r="L417" s="105">
        <v>151.78</v>
      </c>
      <c r="M417" s="127" t="s">
        <v>63</v>
      </c>
      <c r="N417" s="127" t="s">
        <v>985</v>
      </c>
      <c r="O417" s="106">
        <v>0.33333333333333331</v>
      </c>
      <c r="P417" s="106">
        <v>0.33333333333333331</v>
      </c>
      <c r="Q417" s="105">
        <v>1</v>
      </c>
      <c r="R417" s="10" t="str">
        <f>IFERROR(_xlfn.XLOOKUP(F417, BS_ATIVIDADE[ATIVIDADE],BS_ATIVIDADE[UNIDADE] ), "*")</f>
        <v>BINÁRIO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5" t="s">
        <v>1271</v>
      </c>
      <c r="W417" s="151" t="s">
        <v>1272</v>
      </c>
      <c r="X417" s="104" t="s">
        <v>416</v>
      </c>
      <c r="Y417" s="129"/>
      <c r="Z417" s="104"/>
      <c r="AA417" s="105" t="s">
        <v>679</v>
      </c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5" t="str">
        <f>IF(BS_CONTROLE[[#This Row],[Entre - Estações]]=0, "-", BS_CONTROLE[[#This Row],[Entre - Estações]])</f>
        <v>ZEJ-ZRB</v>
      </c>
      <c r="AN417" s="105" t="str">
        <f>IF(BS_CONTROLE[[#This Row],[SB]]=0, "-", BS_CONTROLE[[#This Row],[SB]])</f>
        <v>ZEJZRB</v>
      </c>
      <c r="AO417" s="105">
        <f>IF(BS_CONTROLE[[#This Row],[SUB]]=0, "-", BS_CONTROLE[[#This Row],[SUB]])</f>
        <v>55</v>
      </c>
      <c r="AP417" s="105">
        <f>BS_CONTROLE[[#This Row],[KM - Inicio]]</f>
        <v>145.828</v>
      </c>
      <c r="AQ417" s="105">
        <f>BS_CONTROLE[[#This Row],[KM - Inicio]]</f>
        <v>145.828</v>
      </c>
      <c r="AR417" s="108"/>
      <c r="AS417" s="108"/>
      <c r="AT417" s="108"/>
      <c r="AU417" s="136"/>
      <c r="AV417" s="136"/>
      <c r="AW417" s="14"/>
      <c r="AX417" s="14"/>
      <c r="AY417" s="164">
        <f t="shared" si="42"/>
        <v>0</v>
      </c>
      <c r="AZ417" s="153"/>
      <c r="BA417" s="109"/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Produção e Intervalo</v>
      </c>
      <c r="BR417" s="19">
        <f t="shared" si="45"/>
        <v>0</v>
      </c>
      <c r="BS417" s="19">
        <f t="shared" si="46"/>
        <v>0</v>
      </c>
      <c r="BT417" s="8" t="str">
        <f t="shared" si="47"/>
        <v/>
      </c>
    </row>
    <row r="418" spans="1:72" ht="34.5" hidden="1">
      <c r="A418" s="47" t="str">
        <f t="shared" si="43"/>
        <v>W9646070</v>
      </c>
      <c r="B418" s="102">
        <v>46070</v>
      </c>
      <c r="C418" s="135">
        <f>IF(BS_CONTROLE[[#This Row],[DATA]]="","",WEEKNUM(BS_CONTROLE[[#This Row],[DATA]]))</f>
        <v>8</v>
      </c>
      <c r="D418" s="104" t="s">
        <v>764</v>
      </c>
      <c r="E418" s="159">
        <v>412</v>
      </c>
      <c r="F418" s="126" t="s">
        <v>765</v>
      </c>
      <c r="G418" s="142" t="str">
        <f>IF(D418="","*",VLOOKUP(F418,BS_ATIVIDADE[],3,FALSE))</f>
        <v>MODERNIZAÇÃO</v>
      </c>
      <c r="H418" s="106" t="s">
        <v>814</v>
      </c>
      <c r="I418" s="106" t="s">
        <v>814</v>
      </c>
      <c r="J418" s="105">
        <v>55</v>
      </c>
      <c r="K418" s="105">
        <v>151.78</v>
      </c>
      <c r="L418" s="105" t="s">
        <v>679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6">
        <v>0.3125</v>
      </c>
      <c r="P418" s="106">
        <v>6.9444444444444447E-4</v>
      </c>
      <c r="Q418" s="105">
        <v>1</v>
      </c>
      <c r="R418" s="10" t="str">
        <f>IFERROR(_xlfn.XLOOKUP(F418, BS_ATIVIDADE[ATIVIDADE],BS_ATIVIDADE[UNIDADE] ), "*")</f>
        <v>Nº DE DORMENTES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5" t="s">
        <v>1271</v>
      </c>
      <c r="W418" s="151" t="s">
        <v>1273</v>
      </c>
      <c r="X418" s="104" t="s">
        <v>416</v>
      </c>
      <c r="Y418" s="129"/>
      <c r="Z418" s="104"/>
      <c r="AA418" s="105">
        <v>1</v>
      </c>
      <c r="AB418" s="103" t="s">
        <v>412</v>
      </c>
      <c r="AC418" s="152"/>
      <c r="AD418" s="107">
        <v>0.29166666666666669</v>
      </c>
      <c r="AE418" s="105" t="s">
        <v>679</v>
      </c>
      <c r="AF418" s="105"/>
      <c r="AG418" s="105"/>
      <c r="AH418" s="15"/>
      <c r="AI418" s="126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5" t="str">
        <f>IF(BS_CONTROLE[[#This Row],[Entre - Estações]]=0, "-", BS_CONTROLE[[#This Row],[Entre - Estações]])</f>
        <v>ZEJ-ZRB</v>
      </c>
      <c r="AN418" s="105" t="str">
        <f>IF(BS_CONTROLE[[#This Row],[SB]]=0, "-", BS_CONTROLE[[#This Row],[SB]])</f>
        <v>ZRB1502</v>
      </c>
      <c r="AO418" s="105">
        <f>IF(BS_CONTROLE[[#This Row],[SUB]]=0, "-", BS_CONTROLE[[#This Row],[SUB]])</f>
        <v>55</v>
      </c>
      <c r="AP418" s="105">
        <f>BS_CONTROLE[[#This Row],[KM - Inicio]]</f>
        <v>151.78</v>
      </c>
      <c r="AQ418" s="105">
        <f>BS_CONTROLE[[#This Row],[KM - Inicio]]</f>
        <v>151.78</v>
      </c>
      <c r="AR418" s="108"/>
      <c r="AS418" s="108"/>
      <c r="AT418" s="108"/>
      <c r="AU418" s="136"/>
      <c r="AV418" s="136"/>
      <c r="AW418" s="14"/>
      <c r="AX418" s="14"/>
      <c r="AY418" s="164">
        <f t="shared" si="42"/>
        <v>0</v>
      </c>
      <c r="AZ418" s="153"/>
      <c r="BA418" s="109"/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4"/>
        <v>Produção e Intervalo</v>
      </c>
      <c r="BR418" s="19">
        <f t="shared" si="45"/>
        <v>0</v>
      </c>
      <c r="BS418" s="19">
        <f t="shared" si="46"/>
        <v>0</v>
      </c>
      <c r="BT418" s="8" t="str">
        <f t="shared" si="47"/>
        <v/>
      </c>
    </row>
    <row r="419" spans="1:72" hidden="1">
      <c r="A419" s="47" t="str">
        <f t="shared" si="43"/>
        <v>MATEUS (TP-809)46070</v>
      </c>
      <c r="B419" s="102">
        <v>46070</v>
      </c>
      <c r="C419" s="135">
        <f>IF(BS_CONTROLE[[#This Row],[DATA]]="","",WEEKNUM(BS_CONTROLE[[#This Row],[DATA]]))</f>
        <v>8</v>
      </c>
      <c r="D419" s="104" t="s">
        <v>1194</v>
      </c>
      <c r="E419" s="159">
        <v>413</v>
      </c>
      <c r="F419" s="126" t="s">
        <v>756</v>
      </c>
      <c r="G419" s="142" t="str">
        <f>IF(D419="","*",VLOOKUP(F419,BS_ATIVIDADE[],3,FALSE))</f>
        <v>MODERNIZAÇÃO</v>
      </c>
      <c r="H419" s="106" t="s">
        <v>679</v>
      </c>
      <c r="I419" s="106" t="s">
        <v>679</v>
      </c>
      <c r="J419" s="105">
        <v>55</v>
      </c>
      <c r="K419" s="105">
        <v>150.16</v>
      </c>
      <c r="L419" s="105">
        <v>150.184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6">
        <v>0.33333333333333331</v>
      </c>
      <c r="P419" s="106">
        <v>6.9444444444444447E-4</v>
      </c>
      <c r="Q419" s="105">
        <v>3</v>
      </c>
      <c r="R419" s="10" t="str">
        <f>IFERROR(_xlfn.XLOOKUP(F419, BS_ATIVIDADE[ATIVIDADE],BS_ATIVIDADE[UNIDADE] ), "*")</f>
        <v>Nº DE SOLDA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5" t="s">
        <v>1271</v>
      </c>
      <c r="W419" s="151" t="s">
        <v>698</v>
      </c>
      <c r="X419" s="104" t="s">
        <v>416</v>
      </c>
      <c r="Y419" s="129"/>
      <c r="Z419" s="104"/>
      <c r="AA419" s="105" t="s">
        <v>679</v>
      </c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5" t="str">
        <f>IF(BS_CONTROLE[[#This Row],[Entre - Estações]]=0, "-", BS_CONTROLE[[#This Row],[Entre - Estações]])</f>
        <v>ZEJ-ZRB</v>
      </c>
      <c r="AN419" s="105" t="str">
        <f>IF(BS_CONTROLE[[#This Row],[SB]]=0, "-", BS_CONTROLE[[#This Row],[SB]])</f>
        <v>ZRB1502</v>
      </c>
      <c r="AO419" s="105">
        <f>IF(BS_CONTROLE[[#This Row],[SUB]]=0, "-", BS_CONTROLE[[#This Row],[SUB]])</f>
        <v>55</v>
      </c>
      <c r="AP419" s="105">
        <f>BS_CONTROLE[[#This Row],[KM - Inicio]]</f>
        <v>150.16</v>
      </c>
      <c r="AQ419" s="105">
        <f>BS_CONTROLE[[#This Row],[KM - Inicio]]</f>
        <v>150.16</v>
      </c>
      <c r="AR419" s="108"/>
      <c r="AS419" s="108"/>
      <c r="AT419" s="108"/>
      <c r="AU419" s="136"/>
      <c r="AV419" s="136"/>
      <c r="AW419" s="14"/>
      <c r="AX419" s="14"/>
      <c r="AY419" s="164">
        <f t="shared" si="42"/>
        <v>0</v>
      </c>
      <c r="AZ419" s="153"/>
      <c r="BA419" s="109"/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Produção e Intervalo</v>
      </c>
      <c r="BR419" s="19">
        <f t="shared" si="45"/>
        <v>0</v>
      </c>
      <c r="BS419" s="19">
        <f t="shared" si="46"/>
        <v>0</v>
      </c>
      <c r="BT419" s="8" t="str">
        <f t="shared" si="47"/>
        <v/>
      </c>
    </row>
    <row r="420" spans="1:72" hidden="1">
      <c r="A420" s="47" t="str">
        <f t="shared" si="43"/>
        <v>ADENISON (TP-810)46070</v>
      </c>
      <c r="B420" s="102">
        <v>46070</v>
      </c>
      <c r="C420" s="135">
        <f>IF(BS_CONTROLE[[#This Row],[DATA]]="","",WEEKNUM(BS_CONTROLE[[#This Row],[DATA]]))</f>
        <v>8</v>
      </c>
      <c r="D420" s="104" t="s">
        <v>1120</v>
      </c>
      <c r="E420" s="159">
        <v>414</v>
      </c>
      <c r="F420" s="126" t="s">
        <v>756</v>
      </c>
      <c r="G420" s="142" t="str">
        <f>IF(D420="","*",VLOOKUP(F420,BS_ATIVIDADE[],3,FALSE))</f>
        <v>MODERNIZAÇÃO</v>
      </c>
      <c r="H420" s="106" t="s">
        <v>679</v>
      </c>
      <c r="I420" s="106" t="s">
        <v>679</v>
      </c>
      <c r="J420" s="105">
        <v>55</v>
      </c>
      <c r="K420" s="105">
        <v>146.828</v>
      </c>
      <c r="L420" s="105">
        <v>146.84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6">
        <v>0.33333333333333331</v>
      </c>
      <c r="P420" s="106">
        <v>6.9444444444444447E-4</v>
      </c>
      <c r="Q420" s="105">
        <v>2</v>
      </c>
      <c r="R420" s="10" t="str">
        <f>IFERROR(_xlfn.XLOOKUP(F420, BS_ATIVIDADE[ATIVIDADE],BS_ATIVIDADE[UNIDADE] ), "*")</f>
        <v>Nº DE SOLDA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5" t="s">
        <v>1271</v>
      </c>
      <c r="W420" s="151" t="s">
        <v>698</v>
      </c>
      <c r="X420" s="104" t="s">
        <v>416</v>
      </c>
      <c r="Y420" s="129"/>
      <c r="Z420" s="104"/>
      <c r="AA420" s="105" t="s">
        <v>679</v>
      </c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5" t="str">
        <f>IF(BS_CONTROLE[[#This Row],[Entre - Estações]]=0, "-", BS_CONTROLE[[#This Row],[Entre - Estações]])</f>
        <v>ZEJ</v>
      </c>
      <c r="AN420" s="105" t="str">
        <f>IF(BS_CONTROLE[[#This Row],[SB]]=0, "-", BS_CONTROLE[[#This Row],[SB]])</f>
        <v>ZEJ2</v>
      </c>
      <c r="AO420" s="105">
        <f>IF(BS_CONTROLE[[#This Row],[SUB]]=0, "-", BS_CONTROLE[[#This Row],[SUB]])</f>
        <v>55</v>
      </c>
      <c r="AP420" s="105">
        <f>BS_CONTROLE[[#This Row],[KM - Inicio]]</f>
        <v>146.828</v>
      </c>
      <c r="AQ420" s="105">
        <f>BS_CONTROLE[[#This Row],[KM - Inicio]]</f>
        <v>146.828</v>
      </c>
      <c r="AR420" s="108"/>
      <c r="AS420" s="108"/>
      <c r="AT420" s="108"/>
      <c r="AU420" s="136"/>
      <c r="AV420" s="136"/>
      <c r="AW420" s="14"/>
      <c r="AX420" s="14"/>
      <c r="AY420" s="164">
        <f t="shared" si="42"/>
        <v>0</v>
      </c>
      <c r="AZ420" s="153"/>
      <c r="BA420" s="109"/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Produção e Intervalo</v>
      </c>
      <c r="BR420" s="19">
        <f t="shared" si="45"/>
        <v>0</v>
      </c>
      <c r="BS420" s="19">
        <f t="shared" si="46"/>
        <v>0</v>
      </c>
      <c r="BT420" s="8" t="str">
        <f t="shared" si="47"/>
        <v/>
      </c>
    </row>
    <row r="421" spans="1:72" hidden="1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8" t="str">
        <f t="shared" si="47"/>
        <v/>
      </c>
    </row>
    <row r="422" spans="1:72" hidden="1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8" t="str">
        <f t="shared" si="47"/>
        <v/>
      </c>
    </row>
    <row r="423" spans="1:72" hidden="1">
      <c r="A423" s="47" t="str">
        <f t="shared" si="43"/>
        <v>MODERNIZAÇÃO SERRA</v>
      </c>
      <c r="B423" s="102"/>
      <c r="C423" s="135" t="str">
        <f>IF(BS_CONTROLE[[#This Row],[DATA]]="","",WEEKNUM(BS_CONTROLE[[#This Row],[DATA]]))</f>
        <v/>
      </c>
      <c r="D423" s="104" t="s">
        <v>817</v>
      </c>
      <c r="E423" s="159">
        <v>61</v>
      </c>
      <c r="F423" s="126" t="s">
        <v>818</v>
      </c>
      <c r="G423" s="142" t="str">
        <f>IF(D423="","*",VLOOKUP(F423,BS_ATIVIDADE[],3,FALSE))</f>
        <v>OUTROS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BINÁRIO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>
        <f t="shared" si="42"/>
        <v>0</v>
      </c>
      <c r="AZ423" s="153"/>
      <c r="BA423" s="109"/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Aderente</v>
      </c>
      <c r="BR423" s="19" t="str">
        <f t="shared" si="45"/>
        <v>*</v>
      </c>
      <c r="BS423" s="19" t="str">
        <f t="shared" si="46"/>
        <v>*</v>
      </c>
      <c r="BT423" s="8" t="str">
        <f t="shared" si="47"/>
        <v/>
      </c>
    </row>
    <row r="424" spans="1:72" hidden="1">
      <c r="A424" s="47" t="str">
        <f t="shared" si="43"/>
        <v>W61</v>
      </c>
      <c r="B424" s="102"/>
      <c r="C424" s="135" t="str">
        <f>IF(BS_CONTROLE[[#This Row],[DATA]]="","",WEEKNUM(BS_CONTROLE[[#This Row],[DATA]]))</f>
        <v/>
      </c>
      <c r="D424" s="104" t="s">
        <v>770</v>
      </c>
      <c r="E424" s="159">
        <v>61</v>
      </c>
      <c r="F424" s="126" t="s">
        <v>1091</v>
      </c>
      <c r="G424" s="142" t="str">
        <f>IF(D424="","*",VLOOKUP(F424,BS_ATIVIDADE[],3,FALSE))</f>
        <v>MODERNIZAÇÃO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VAGÕES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MODERNIZAÇÃO - PEDRA - DESCARGA</v>
      </c>
      <c r="AJ424" s="9" t="str">
        <f>IF(BS_CONTROLE[[#This Row],[Atividade]]=0, "-", BS_CONTROLE[[#This Row],[Atividade]])</f>
        <v>MODERNIZAÇÃO - PEDRA - DESCARGA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>
        <f t="shared" si="42"/>
        <v>0</v>
      </c>
      <c r="AZ424" s="153"/>
      <c r="BA424" s="109"/>
      <c r="BB424" s="10" t="str">
        <f>IFERROR(_xlfn.XLOOKUP(AI424, BS_ATIVIDADE[ATIVIDADE],BS_ATIVIDADE[UNIDADE] ), "*")</f>
        <v>VAGÕES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4"/>
        <v>Aderente</v>
      </c>
      <c r="BR424" s="19" t="str">
        <f t="shared" si="45"/>
        <v>*</v>
      </c>
      <c r="BS424" s="19" t="str">
        <f t="shared" si="46"/>
        <v>*</v>
      </c>
      <c r="BT424" s="8" t="str">
        <f t="shared" si="47"/>
        <v/>
      </c>
    </row>
    <row r="425" spans="1:72" hidden="1">
      <c r="A425" s="47" t="str">
        <f t="shared" si="43"/>
        <v>V85</v>
      </c>
      <c r="B425" s="102"/>
      <c r="C425" s="135" t="str">
        <f>IF(BS_CONTROLE[[#This Row],[DATA]]="","",WEEKNUM(BS_CONTROLE[[#This Row],[DATA]]))</f>
        <v/>
      </c>
      <c r="D425" s="104" t="s">
        <v>690</v>
      </c>
      <c r="E425" s="159">
        <v>242</v>
      </c>
      <c r="F425" s="126" t="s">
        <v>687</v>
      </c>
      <c r="G425" s="142" t="str">
        <f>IF(D425="","*",VLOOKUP(F425,BS_ATIVIDADE[],3,FALSE))</f>
        <v>MECANIZAÇÃO - SOCADORA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M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>
        <f t="shared" si="42"/>
        <v>0</v>
      </c>
      <c r="AZ425" s="153"/>
      <c r="BA425" s="109"/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Aderente</v>
      </c>
      <c r="BR425" s="19" t="str">
        <f t="shared" si="45"/>
        <v>*</v>
      </c>
      <c r="BS425" s="19" t="str">
        <f t="shared" si="46"/>
        <v>*</v>
      </c>
      <c r="BT425" s="8" t="str">
        <f t="shared" si="47"/>
        <v/>
      </c>
    </row>
    <row r="426" spans="1:72" hidden="1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8" t="str">
        <f t="shared" si="47"/>
        <v/>
      </c>
    </row>
    <row r="427" spans="1:72" hidden="1">
      <c r="A427" s="47" t="str">
        <f t="shared" si="43"/>
        <v>MODERNIZAÇÃO SERRA</v>
      </c>
      <c r="B427" s="102"/>
      <c r="C427" s="135" t="str">
        <f>IF(BS_CONTROLE[[#This Row],[DATA]]="","",WEEKNUM(BS_CONTROLE[[#This Row],[DATA]]))</f>
        <v/>
      </c>
      <c r="D427" s="104" t="s">
        <v>817</v>
      </c>
      <c r="E427" s="159">
        <v>61</v>
      </c>
      <c r="F427" s="126" t="s">
        <v>818</v>
      </c>
      <c r="G427" s="142" t="str">
        <f>IF(D427="","*",VLOOKUP(F427,BS_ATIVIDADE[],3,FALSE))</f>
        <v>OUTROS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BINÁRIO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>
        <f t="shared" si="42"/>
        <v>0</v>
      </c>
      <c r="AZ427" s="153"/>
      <c r="BA427" s="109"/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Aderente</v>
      </c>
      <c r="BR427" s="19" t="str">
        <f t="shared" si="45"/>
        <v>*</v>
      </c>
      <c r="BS427" s="19" t="str">
        <f t="shared" si="46"/>
        <v>*</v>
      </c>
      <c r="BT427" s="8" t="str">
        <f t="shared" si="47"/>
        <v/>
      </c>
    </row>
    <row r="428" spans="1:72" hidden="1">
      <c r="A428" s="47" t="str">
        <f t="shared" si="43"/>
        <v>W62</v>
      </c>
      <c r="B428" s="102"/>
      <c r="C428" s="135" t="str">
        <f>IF(BS_CONTROLE[[#This Row],[DATA]]="","",WEEKNUM(BS_CONTROLE[[#This Row],[DATA]]))</f>
        <v/>
      </c>
      <c r="D428" s="104" t="s">
        <v>774</v>
      </c>
      <c r="E428" s="159">
        <v>66</v>
      </c>
      <c r="F428" s="126" t="s">
        <v>715</v>
      </c>
      <c r="G428" s="142" t="str">
        <f>IF(D428="","*",VLOOKUP(F428,BS_ATIVIDADE[],3,FALSE))</f>
        <v>OUTROS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Nº DE PEÇAS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>
        <f t="shared" si="42"/>
        <v>0</v>
      </c>
      <c r="AZ428" s="153"/>
      <c r="BA428" s="109"/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4"/>
        <v>Aderente</v>
      </c>
      <c r="BR428" s="19" t="str">
        <f t="shared" si="45"/>
        <v>*</v>
      </c>
      <c r="BS428" s="19" t="str">
        <f t="shared" si="46"/>
        <v>*</v>
      </c>
      <c r="BT428" s="8" t="str">
        <f t="shared" si="47"/>
        <v/>
      </c>
    </row>
    <row r="429" spans="1:72" hidden="1">
      <c r="A429" s="47" t="str">
        <f t="shared" si="43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42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Aderente</v>
      </c>
      <c r="BR429" s="19" t="str">
        <f t="shared" si="45"/>
        <v>*</v>
      </c>
      <c r="BS429" s="19" t="str">
        <f t="shared" si="46"/>
        <v>*</v>
      </c>
      <c r="BT429" s="8" t="str">
        <f t="shared" si="47"/>
        <v/>
      </c>
    </row>
    <row r="430" spans="1:72" hidden="1">
      <c r="A430" s="47" t="str">
        <f t="shared" si="43"/>
        <v>ANDERSON (TF-680)46070</v>
      </c>
      <c r="B430" s="102">
        <v>46070</v>
      </c>
      <c r="C430" s="135">
        <f>IF(BS_CONTROLE[[#This Row],[DATA]]="","",WEEKNUM(BS_CONTROLE[[#This Row],[DATA]]))</f>
        <v>8</v>
      </c>
      <c r="D430" s="104" t="s">
        <v>1274</v>
      </c>
      <c r="E430" s="159">
        <v>424</v>
      </c>
      <c r="F430" s="126" t="s">
        <v>1209</v>
      </c>
      <c r="G430" s="142" t="str">
        <f>IF(D430="","*",VLOOKUP(F430,BS_ATIVIDADE[],3,FALSE))</f>
        <v>JIC</v>
      </c>
      <c r="H430" s="106" t="s">
        <v>679</v>
      </c>
      <c r="I430" s="106"/>
      <c r="J430" s="105">
        <v>92</v>
      </c>
      <c r="K430" s="105">
        <v>106.32</v>
      </c>
      <c r="L430" s="105" t="s">
        <v>679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6">
        <v>0.45833333333333331</v>
      </c>
      <c r="P430" s="106">
        <v>4.1666666666666664E-2</v>
      </c>
      <c r="Q430" s="105">
        <v>1</v>
      </c>
      <c r="R430" s="10" t="str">
        <f>IFERROR(_xlfn.XLOOKUP(F430, BS_ATIVIDADE[ATIVIDADE],BS_ATIVIDADE[UNIDADE] ), "*")</f>
        <v>Nº DE PEÇAS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5" t="s">
        <v>771</v>
      </c>
      <c r="W430" s="151" t="s">
        <v>1210</v>
      </c>
      <c r="X430" s="104" t="s">
        <v>421</v>
      </c>
      <c r="Y430" s="129"/>
      <c r="Z430" s="104"/>
      <c r="AA430" s="105" t="s">
        <v>679</v>
      </c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ZGP-ZPT</v>
      </c>
      <c r="AN430" s="105" t="str">
        <f>IF(BS_CONTROLE[[#This Row],[SB]]=0, "-", BS_CONTROLE[[#This Row],[SB]])</f>
        <v>ZPT1052</v>
      </c>
      <c r="AO430" s="105">
        <f>IF(BS_CONTROLE[[#This Row],[SUB]]=0, "-", BS_CONTROLE[[#This Row],[SUB]])</f>
        <v>92</v>
      </c>
      <c r="AP430" s="105">
        <f>BS_CONTROLE[[#This Row],[KM - Inicio]]</f>
        <v>106.32</v>
      </c>
      <c r="AQ430" s="105">
        <f>BS_CONTROLE[[#This Row],[KM - Inicio]]</f>
        <v>106.32</v>
      </c>
      <c r="AR430" s="108"/>
      <c r="AS430" s="108"/>
      <c r="AT430" s="108"/>
      <c r="AU430" s="136"/>
      <c r="AV430" s="136"/>
      <c r="AW430" s="14"/>
      <c r="AX430" s="14"/>
      <c r="AY430" s="164">
        <f t="shared" si="42"/>
        <v>0</v>
      </c>
      <c r="AZ430" s="153"/>
      <c r="BA430" s="109"/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8" t="str">
        <f t="shared" si="47"/>
        <v/>
      </c>
    </row>
    <row r="431" spans="1:72" hidden="1">
      <c r="A431" s="47" t="str">
        <f t="shared" si="43"/>
        <v>DIEGO (TF-42)46070</v>
      </c>
      <c r="B431" s="102">
        <v>46070</v>
      </c>
      <c r="C431" s="135">
        <f>IF(BS_CONTROLE[[#This Row],[DATA]]="","",WEEKNUM(BS_CONTROLE[[#This Row],[DATA]]))</f>
        <v>8</v>
      </c>
      <c r="D431" s="104" t="s">
        <v>874</v>
      </c>
      <c r="E431" s="159">
        <v>425</v>
      </c>
      <c r="F431" s="126" t="s">
        <v>875</v>
      </c>
      <c r="G431" s="142" t="str">
        <f>IF(D431="","*",VLOOKUP(F431,BS_ATIVIDADE[],3,FALSE))</f>
        <v>LIMPEZA LASTRO</v>
      </c>
      <c r="H431" s="106" t="s">
        <v>679</v>
      </c>
      <c r="I431" s="106"/>
      <c r="J431" s="105">
        <v>53</v>
      </c>
      <c r="K431" s="105">
        <v>109.05</v>
      </c>
      <c r="L431" s="105" t="s">
        <v>679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6">
        <v>0.41666666666666669</v>
      </c>
      <c r="P431" s="106">
        <v>8.3333333333333329E-2</v>
      </c>
      <c r="Q431" s="105">
        <v>20</v>
      </c>
      <c r="R431" s="10" t="str">
        <f>IFERROR(_xlfn.XLOOKUP(F431, BS_ATIVIDADE[ATIVIDADE],BS_ATIVIDADE[UNIDADE] ), "*")</f>
        <v>M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5" t="s">
        <v>771</v>
      </c>
      <c r="W431" s="151" t="s">
        <v>876</v>
      </c>
      <c r="X431" s="104" t="s">
        <v>421</v>
      </c>
      <c r="Y431" s="129"/>
      <c r="Z431" s="104"/>
      <c r="AA431" s="105" t="s">
        <v>679</v>
      </c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PAT-ZGM</v>
      </c>
      <c r="AN431" s="105" t="str">
        <f>IF(BS_CONTROLE[[#This Row],[SB]]=0, "-", BS_CONTROLE[[#This Row],[SB]])</f>
        <v>PAT1102</v>
      </c>
      <c r="AO431" s="105">
        <f>IF(BS_CONTROLE[[#This Row],[SUB]]=0, "-", BS_CONTROLE[[#This Row],[SUB]])</f>
        <v>53</v>
      </c>
      <c r="AP431" s="105">
        <f>BS_CONTROLE[[#This Row],[KM - Inicio]]</f>
        <v>109.05</v>
      </c>
      <c r="AQ431" s="105">
        <f>BS_CONTROLE[[#This Row],[KM - Inicio]]</f>
        <v>109.05</v>
      </c>
      <c r="AR431" s="108"/>
      <c r="AS431" s="108"/>
      <c r="AT431" s="108"/>
      <c r="AU431" s="136"/>
      <c r="AV431" s="136"/>
      <c r="AW431" s="14"/>
      <c r="AX431" s="14"/>
      <c r="AY431" s="164">
        <f t="shared" si="42"/>
        <v>0</v>
      </c>
      <c r="AZ431" s="153"/>
      <c r="BA431" s="109"/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Produção e Intervalo</v>
      </c>
      <c r="BR431" s="19">
        <f t="shared" si="45"/>
        <v>0</v>
      </c>
      <c r="BS431" s="19">
        <f t="shared" si="46"/>
        <v>0</v>
      </c>
      <c r="BT431" s="8" t="str">
        <f t="shared" si="47"/>
        <v/>
      </c>
    </row>
    <row r="432" spans="1:72" hidden="1">
      <c r="A432" s="47" t="str">
        <f t="shared" si="43"/>
        <v>EXPANSÃO TURMA 146070</v>
      </c>
      <c r="B432" s="102">
        <v>46070</v>
      </c>
      <c r="C432" s="135">
        <f>IF(BS_CONTROLE[[#This Row],[DATA]]="","",WEEKNUM(BS_CONTROLE[[#This Row],[DATA]]))</f>
        <v>8</v>
      </c>
      <c r="D432" s="104" t="s">
        <v>701</v>
      </c>
      <c r="E432" s="159">
        <v>280</v>
      </c>
      <c r="F432" s="126" t="s">
        <v>702</v>
      </c>
      <c r="G432" s="142" t="str">
        <f>IF(D432="","*",VLOOKUP(F432,BS_ATIVIDADE[],3,FALSE))</f>
        <v>EXPANSÃO</v>
      </c>
      <c r="H432" s="106" t="s">
        <v>679</v>
      </c>
      <c r="I432" s="106" t="s">
        <v>679</v>
      </c>
      <c r="J432" s="105">
        <v>53</v>
      </c>
      <c r="K432" s="105">
        <v>108.9</v>
      </c>
      <c r="L432" s="105" t="s">
        <v>679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6">
        <v>0.35416666666666669</v>
      </c>
      <c r="P432" s="106">
        <v>6.25E-2</v>
      </c>
      <c r="Q432" s="105">
        <v>1</v>
      </c>
      <c r="R432" s="10" t="str">
        <f>IFERROR(_xlfn.XLOOKUP(F432, BS_ATIVIDADE[ATIVIDADE],BS_ATIVIDADE[UNIDADE] ), "*")</f>
        <v>Nº DE SOLDA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5" t="s">
        <v>783</v>
      </c>
      <c r="W432" s="151" t="s">
        <v>698</v>
      </c>
      <c r="X432" s="104" t="s">
        <v>421</v>
      </c>
      <c r="Y432" s="129"/>
      <c r="Z432" s="104"/>
      <c r="AA432" s="105" t="s">
        <v>679</v>
      </c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5" t="str">
        <f>IF(BS_CONTROLE[[#This Row],[Entre - Estações]]=0, "-", BS_CONTROLE[[#This Row],[Entre - Estações]])</f>
        <v>PAT-ZGM</v>
      </c>
      <c r="AN432" s="105" t="str">
        <f>IF(BS_CONTROLE[[#This Row],[SB]]=0, "-", BS_CONTROLE[[#This Row],[SB]])</f>
        <v>PAT1102</v>
      </c>
      <c r="AO432" s="105">
        <f>IF(BS_CONTROLE[[#This Row],[SUB]]=0, "-", BS_CONTROLE[[#This Row],[SUB]])</f>
        <v>53</v>
      </c>
      <c r="AP432" s="105">
        <f>BS_CONTROLE[[#This Row],[KM - Inicio]]</f>
        <v>108.9</v>
      </c>
      <c r="AQ432" s="105">
        <f>BS_CONTROLE[[#This Row],[KM - Inicio]]</f>
        <v>108.9</v>
      </c>
      <c r="AR432" s="108"/>
      <c r="AS432" s="108"/>
      <c r="AT432" s="108"/>
      <c r="AU432" s="136"/>
      <c r="AV432" s="136"/>
      <c r="AW432" s="14"/>
      <c r="AX432" s="14"/>
      <c r="AY432" s="164">
        <f t="shared" si="42"/>
        <v>0</v>
      </c>
      <c r="AZ432" s="153"/>
      <c r="BA432" s="109"/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Produção e Intervalo</v>
      </c>
      <c r="BR432" s="19">
        <f t="shared" si="45"/>
        <v>0</v>
      </c>
      <c r="BS432" s="19">
        <f t="shared" si="46"/>
        <v>0</v>
      </c>
      <c r="BT432" s="8" t="str">
        <f t="shared" si="47"/>
        <v/>
      </c>
    </row>
    <row r="433" spans="1:72" hidden="1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8" t="str">
        <f t="shared" si="47"/>
        <v/>
      </c>
    </row>
    <row r="434" spans="1:72" hidden="1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8" t="str">
        <f t="shared" si="47"/>
        <v/>
      </c>
    </row>
    <row r="435" spans="1:72" hidden="1">
      <c r="A435" s="47" t="str">
        <f t="shared" si="43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42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Aderente</v>
      </c>
      <c r="BR435" s="19" t="str">
        <f t="shared" si="45"/>
        <v>*</v>
      </c>
      <c r="BS435" s="19" t="str">
        <f t="shared" si="46"/>
        <v>*</v>
      </c>
      <c r="BT435" s="8" t="str">
        <f t="shared" si="47"/>
        <v/>
      </c>
    </row>
    <row r="436" spans="1:72" hidden="1">
      <c r="A436" s="47" t="str">
        <f t="shared" si="43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42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Aderente</v>
      </c>
      <c r="BR436" s="19" t="str">
        <f t="shared" si="45"/>
        <v>*</v>
      </c>
      <c r="BS436" s="19" t="str">
        <f t="shared" si="46"/>
        <v>*</v>
      </c>
      <c r="BT436" s="8" t="str">
        <f t="shared" si="47"/>
        <v/>
      </c>
    </row>
    <row r="437" spans="1:72" hidden="1">
      <c r="A437" s="47" t="str">
        <f t="shared" si="43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42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Aderente</v>
      </c>
      <c r="BR437" s="19" t="str">
        <f t="shared" si="45"/>
        <v>*</v>
      </c>
      <c r="BS437" s="19" t="str">
        <f t="shared" si="46"/>
        <v>*</v>
      </c>
      <c r="BT437" s="8" t="str">
        <f t="shared" si="47"/>
        <v/>
      </c>
    </row>
    <row r="438" spans="1:72" hidden="1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8" t="str">
        <f t="shared" si="47"/>
        <v/>
      </c>
    </row>
    <row r="439" spans="1:72" hidden="1">
      <c r="A439" s="47" t="str">
        <f t="shared" si="43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42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Aderente</v>
      </c>
      <c r="BR439" s="19" t="str">
        <f t="shared" si="45"/>
        <v>*</v>
      </c>
      <c r="BS439" s="19" t="str">
        <f t="shared" si="46"/>
        <v>*</v>
      </c>
      <c r="BT439" s="8" t="str">
        <f t="shared" si="47"/>
        <v/>
      </c>
    </row>
    <row r="440" spans="1:72" hidden="1">
      <c r="A440" s="47" t="str">
        <f t="shared" si="43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42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Aderente</v>
      </c>
      <c r="BR440" s="19" t="str">
        <f t="shared" si="45"/>
        <v>*</v>
      </c>
      <c r="BS440" s="19" t="str">
        <f t="shared" si="46"/>
        <v>*</v>
      </c>
      <c r="BT440" s="8" t="str">
        <f t="shared" si="47"/>
        <v/>
      </c>
    </row>
    <row r="441" spans="1:72" hidden="1">
      <c r="A441" s="47" t="str">
        <f t="shared" si="43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42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Aderente</v>
      </c>
      <c r="BR441" s="19" t="str">
        <f t="shared" si="45"/>
        <v>*</v>
      </c>
      <c r="BS441" s="19" t="str">
        <f t="shared" si="46"/>
        <v>*</v>
      </c>
      <c r="BT441" s="8" t="str">
        <f t="shared" si="47"/>
        <v/>
      </c>
    </row>
    <row r="442" spans="1:72" hidden="1">
      <c r="A442" s="47" t="str">
        <f t="shared" si="43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42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Aderente</v>
      </c>
      <c r="BR442" s="19" t="str">
        <f t="shared" si="45"/>
        <v>*</v>
      </c>
      <c r="BS442" s="19" t="str">
        <f t="shared" si="46"/>
        <v>*</v>
      </c>
      <c r="BT442" s="8" t="str">
        <f t="shared" si="47"/>
        <v/>
      </c>
    </row>
    <row r="443" spans="1:72" hidden="1">
      <c r="A443" s="47" t="str">
        <f t="shared" si="43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42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Aderente</v>
      </c>
      <c r="BR443" s="19" t="str">
        <f t="shared" si="45"/>
        <v>*</v>
      </c>
      <c r="BS443" s="19" t="str">
        <f t="shared" si="46"/>
        <v>*</v>
      </c>
      <c r="BT443" s="8" t="str">
        <f t="shared" si="47"/>
        <v/>
      </c>
    </row>
    <row r="444" spans="1:72" hidden="1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8" t="str">
        <f t="shared" si="47"/>
        <v/>
      </c>
    </row>
    <row r="445" spans="1:72" hidden="1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8" t="str">
        <f t="shared" si="47"/>
        <v/>
      </c>
    </row>
    <row r="446" spans="1:72" hidden="1">
      <c r="A446" s="47" t="str">
        <f t="shared" si="43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42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Aderente</v>
      </c>
      <c r="BR446" s="19" t="str">
        <f t="shared" si="45"/>
        <v>*</v>
      </c>
      <c r="BS446" s="19" t="str">
        <f t="shared" si="46"/>
        <v>*</v>
      </c>
      <c r="BT446" s="8" t="str">
        <f t="shared" si="47"/>
        <v/>
      </c>
    </row>
    <row r="447" spans="1:72" hidden="1">
      <c r="A447" s="47" t="str">
        <f t="shared" si="43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42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Aderente</v>
      </c>
      <c r="BR447" s="19" t="str">
        <f t="shared" si="45"/>
        <v>*</v>
      </c>
      <c r="BS447" s="19" t="str">
        <f t="shared" si="46"/>
        <v>*</v>
      </c>
      <c r="BT447" s="8" t="str">
        <f t="shared" si="47"/>
        <v/>
      </c>
    </row>
    <row r="448" spans="1:72" hidden="1">
      <c r="A448" s="47" t="str">
        <f t="shared" si="43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42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Aderente</v>
      </c>
      <c r="BR448" s="19" t="str">
        <f t="shared" si="45"/>
        <v>*</v>
      </c>
      <c r="BS448" s="19" t="str">
        <f t="shared" si="46"/>
        <v>*</v>
      </c>
      <c r="BT448" s="8" t="str">
        <f t="shared" si="47"/>
        <v/>
      </c>
    </row>
    <row r="449" spans="1:72" hidden="1">
      <c r="A449" s="47" t="str">
        <f t="shared" si="43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42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Aderente</v>
      </c>
      <c r="BR449" s="19" t="str">
        <f t="shared" si="45"/>
        <v>*</v>
      </c>
      <c r="BS449" s="19" t="str">
        <f t="shared" si="46"/>
        <v>*</v>
      </c>
      <c r="BT449" s="8" t="str">
        <f t="shared" si="47"/>
        <v/>
      </c>
    </row>
    <row r="450" spans="1:72" hidden="1">
      <c r="A450" s="47" t="str">
        <f t="shared" si="43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42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Aderente</v>
      </c>
      <c r="BR450" s="19" t="str">
        <f t="shared" si="45"/>
        <v>*</v>
      </c>
      <c r="BS450" s="19" t="str">
        <f t="shared" si="46"/>
        <v>*</v>
      </c>
      <c r="BT450" s="8" t="str">
        <f t="shared" si="47"/>
        <v/>
      </c>
    </row>
    <row r="451" spans="1:72" hidden="1">
      <c r="A451" s="47" t="str">
        <f t="shared" si="43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42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Aderente</v>
      </c>
      <c r="BR451" s="19" t="str">
        <f t="shared" si="45"/>
        <v>*</v>
      </c>
      <c r="BS451" s="19" t="str">
        <f t="shared" si="46"/>
        <v>*</v>
      </c>
      <c r="BT451" s="8" t="str">
        <f t="shared" si="47"/>
        <v/>
      </c>
    </row>
    <row r="452" spans="1:72" hidden="1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8" t="str">
        <f t="shared" si="47"/>
        <v/>
      </c>
    </row>
    <row r="453" spans="1:72" hidden="1">
      <c r="A453" s="47" t="str">
        <f t="shared" si="43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42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Aderente</v>
      </c>
      <c r="BR453" s="19" t="str">
        <f t="shared" si="45"/>
        <v>*</v>
      </c>
      <c r="BS453" s="19" t="str">
        <f t="shared" si="46"/>
        <v>*</v>
      </c>
      <c r="BT453" s="8" t="str">
        <f t="shared" si="47"/>
        <v/>
      </c>
    </row>
    <row r="454" spans="1:72" hidden="1">
      <c r="A454" s="47" t="str">
        <f t="shared" si="43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42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Aderente</v>
      </c>
      <c r="BR454" s="19" t="str">
        <f t="shared" si="45"/>
        <v>*</v>
      </c>
      <c r="BS454" s="19" t="str">
        <f t="shared" si="46"/>
        <v>*</v>
      </c>
      <c r="BT454" s="8" t="str">
        <f t="shared" si="47"/>
        <v/>
      </c>
    </row>
    <row r="455" spans="1:72" hidden="1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8" t="str">
        <f t="shared" si="47"/>
        <v/>
      </c>
    </row>
    <row r="456" spans="1:72" hidden="1">
      <c r="A456" s="47" t="str">
        <f t="shared" ref="A456:A519" si="49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8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Aderente</v>
      </c>
      <c r="BR456" s="19" t="str">
        <f t="shared" ref="BR456:BR519" si="51">IF(OR(B456="",F456=""),"*",AY456/P456)</f>
        <v>*</v>
      </c>
      <c r="BS456" s="19" t="str">
        <f t="shared" ref="BS456:BS519" si="52">IF(OR(B456="",F456=""),"*",BA456/Q456)</f>
        <v>*</v>
      </c>
      <c r="BT456" s="8" t="str">
        <f t="shared" ref="BT456:BT519" si="53">IF(BN456="","",SUBSTITUTE(BM456," ","")&amp;SUBSTITUTE(BN456," ",""))</f>
        <v/>
      </c>
    </row>
    <row r="457" spans="1:72" hidden="1">
      <c r="A457" s="47" t="str">
        <f t="shared" si="49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8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Aderente</v>
      </c>
      <c r="BR457" s="19" t="str">
        <f t="shared" si="51"/>
        <v>*</v>
      </c>
      <c r="BS457" s="19" t="str">
        <f t="shared" si="52"/>
        <v>*</v>
      </c>
      <c r="BT457" s="8" t="str">
        <f t="shared" si="53"/>
        <v/>
      </c>
    </row>
    <row r="458" spans="1:72" hidden="1">
      <c r="A458" s="47" t="str">
        <f t="shared" si="49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8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Aderente</v>
      </c>
      <c r="BR458" s="19" t="str">
        <f t="shared" si="51"/>
        <v>*</v>
      </c>
      <c r="BS458" s="19" t="str">
        <f t="shared" si="52"/>
        <v>*</v>
      </c>
      <c r="BT458" s="8" t="str">
        <f t="shared" si="53"/>
        <v/>
      </c>
    </row>
    <row r="459" spans="1:72" hidden="1">
      <c r="A459" s="47" t="str">
        <f t="shared" si="49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8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Aderente</v>
      </c>
      <c r="BR459" s="19" t="str">
        <f t="shared" si="51"/>
        <v>*</v>
      </c>
      <c r="BS459" s="19" t="str">
        <f t="shared" si="52"/>
        <v>*</v>
      </c>
      <c r="BT459" s="8" t="str">
        <f t="shared" si="53"/>
        <v/>
      </c>
    </row>
    <row r="460" spans="1:72" hidden="1">
      <c r="A460" s="47" t="str">
        <f t="shared" si="49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8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Aderente</v>
      </c>
      <c r="BR460" s="19" t="str">
        <f t="shared" si="51"/>
        <v>*</v>
      </c>
      <c r="BS460" s="19" t="str">
        <f t="shared" si="52"/>
        <v>*</v>
      </c>
      <c r="BT460" s="8" t="str">
        <f t="shared" si="53"/>
        <v/>
      </c>
    </row>
    <row r="461" spans="1:72" hidden="1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8" t="str">
        <f t="shared" si="53"/>
        <v/>
      </c>
    </row>
    <row r="462" spans="1:72" hidden="1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8" t="str">
        <f t="shared" si="53"/>
        <v/>
      </c>
    </row>
    <row r="463" spans="1:72" hidden="1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8" t="str">
        <f t="shared" si="53"/>
        <v/>
      </c>
    </row>
    <row r="464" spans="1:72" hidden="1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8" t="str">
        <f t="shared" si="53"/>
        <v/>
      </c>
    </row>
    <row r="465" spans="1:72" hidden="1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8" t="str">
        <f t="shared" si="53"/>
        <v/>
      </c>
    </row>
    <row r="466" spans="1:72" hidden="1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8" t="str">
        <f t="shared" si="53"/>
        <v/>
      </c>
    </row>
    <row r="467" spans="1:72" hidden="1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8" t="str">
        <f t="shared" si="53"/>
        <v/>
      </c>
    </row>
    <row r="468" spans="1:72" hidden="1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8" t="str">
        <f t="shared" si="53"/>
        <v/>
      </c>
    </row>
    <row r="469" spans="1:72" hidden="1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8" t="str">
        <f t="shared" si="53"/>
        <v/>
      </c>
    </row>
    <row r="470" spans="1:72" hidden="1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8" t="str">
        <f t="shared" si="53"/>
        <v/>
      </c>
    </row>
    <row r="471" spans="1:72" hidden="1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8" t="str">
        <f t="shared" si="53"/>
        <v/>
      </c>
    </row>
    <row r="472" spans="1:72" hidden="1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8" t="str">
        <f t="shared" si="53"/>
        <v/>
      </c>
    </row>
    <row r="473" spans="1:72" hidden="1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8" t="str">
        <f t="shared" si="53"/>
        <v/>
      </c>
    </row>
    <row r="474" spans="1:72" hidden="1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8" t="str">
        <f t="shared" si="53"/>
        <v/>
      </c>
    </row>
    <row r="475" spans="1:72" hidden="1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8" t="str">
        <f t="shared" si="53"/>
        <v/>
      </c>
    </row>
    <row r="476" spans="1:72" hidden="1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8" t="str">
        <f t="shared" si="53"/>
        <v/>
      </c>
    </row>
    <row r="477" spans="1:72" hidden="1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8" t="str">
        <f t="shared" si="53"/>
        <v/>
      </c>
    </row>
    <row r="478" spans="1:72" hidden="1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8" t="str">
        <f t="shared" si="53"/>
        <v/>
      </c>
    </row>
    <row r="479" spans="1:72" hidden="1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8" t="str">
        <f t="shared" si="53"/>
        <v/>
      </c>
    </row>
    <row r="480" spans="1:72" hidden="1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8" t="str">
        <f t="shared" si="53"/>
        <v/>
      </c>
    </row>
    <row r="481" spans="1:72" hidden="1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8" t="str">
        <f t="shared" si="53"/>
        <v/>
      </c>
    </row>
    <row r="482" spans="1:72" hidden="1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8" t="str">
        <f t="shared" si="53"/>
        <v/>
      </c>
    </row>
    <row r="483" spans="1:72" hidden="1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8" t="str">
        <f t="shared" si="53"/>
        <v/>
      </c>
    </row>
    <row r="484" spans="1:72" hidden="1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8" t="str">
        <f t="shared" si="53"/>
        <v/>
      </c>
    </row>
    <row r="485" spans="1:72" hidden="1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8" t="str">
        <f t="shared" si="53"/>
        <v/>
      </c>
    </row>
    <row r="486" spans="1:72" hidden="1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8" t="str">
        <f t="shared" si="53"/>
        <v/>
      </c>
    </row>
    <row r="487" spans="1:72" hidden="1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8" t="str">
        <f t="shared" si="53"/>
        <v/>
      </c>
    </row>
    <row r="488" spans="1:72" hidden="1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8" t="str">
        <f t="shared" si="53"/>
        <v/>
      </c>
    </row>
    <row r="489" spans="1:72" hidden="1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8" t="str">
        <f t="shared" si="53"/>
        <v/>
      </c>
    </row>
    <row r="490" spans="1:72" hidden="1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8" t="str">
        <f t="shared" si="53"/>
        <v/>
      </c>
    </row>
    <row r="491" spans="1:72" hidden="1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8" t="str">
        <f t="shared" si="53"/>
        <v/>
      </c>
    </row>
    <row r="492" spans="1:72" hidden="1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8" t="str">
        <f t="shared" si="53"/>
        <v/>
      </c>
    </row>
    <row r="493" spans="1:72" hidden="1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8" t="str">
        <f t="shared" si="53"/>
        <v/>
      </c>
    </row>
    <row r="494" spans="1:72" hidden="1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8" t="str">
        <f t="shared" si="53"/>
        <v/>
      </c>
    </row>
    <row r="495" spans="1:72" hidden="1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8" t="str">
        <f t="shared" si="53"/>
        <v/>
      </c>
    </row>
    <row r="496" spans="1:72" hidden="1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8" t="str">
        <f t="shared" si="53"/>
        <v/>
      </c>
    </row>
    <row r="497" spans="1:72" hidden="1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8" t="str">
        <f t="shared" si="53"/>
        <v/>
      </c>
    </row>
    <row r="498" spans="1:72" hidden="1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8" t="str">
        <f t="shared" si="53"/>
        <v/>
      </c>
    </row>
    <row r="499" spans="1:72" hidden="1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8" t="str">
        <f t="shared" si="53"/>
        <v/>
      </c>
    </row>
    <row r="500" spans="1:72" hidden="1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8" t="str">
        <f t="shared" si="53"/>
        <v/>
      </c>
    </row>
    <row r="501" spans="1:72" hidden="1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8" t="str">
        <f t="shared" si="53"/>
        <v/>
      </c>
    </row>
    <row r="502" spans="1:72" hidden="1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8" t="str">
        <f t="shared" si="53"/>
        <v/>
      </c>
    </row>
    <row r="503" spans="1:72" hidden="1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8" t="str">
        <f t="shared" si="53"/>
        <v/>
      </c>
    </row>
    <row r="504" spans="1:72" hidden="1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8" t="str">
        <f t="shared" si="53"/>
        <v/>
      </c>
    </row>
    <row r="505" spans="1:72" hidden="1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8" t="str">
        <f t="shared" si="53"/>
        <v/>
      </c>
    </row>
    <row r="506" spans="1:72" hidden="1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8" t="str">
        <f t="shared" si="53"/>
        <v/>
      </c>
    </row>
    <row r="507" spans="1:72" hidden="1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8" t="str">
        <f t="shared" si="53"/>
        <v/>
      </c>
    </row>
    <row r="508" spans="1:72" hidden="1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8" t="str">
        <f t="shared" si="53"/>
        <v/>
      </c>
    </row>
    <row r="509" spans="1:72" hidden="1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8" t="str">
        <f t="shared" si="53"/>
        <v/>
      </c>
    </row>
    <row r="510" spans="1:72" hidden="1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8" t="str">
        <f t="shared" si="53"/>
        <v/>
      </c>
    </row>
    <row r="511" spans="1:72" hidden="1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8" t="str">
        <f t="shared" si="53"/>
        <v/>
      </c>
    </row>
    <row r="512" spans="1:72" hidden="1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8" t="str">
        <f t="shared" si="53"/>
        <v/>
      </c>
    </row>
    <row r="513" spans="1:72" hidden="1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8" t="str">
        <f t="shared" si="53"/>
        <v/>
      </c>
    </row>
    <row r="514" spans="1:72" hidden="1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8" t="str">
        <f t="shared" si="53"/>
        <v/>
      </c>
    </row>
    <row r="515" spans="1:72" hidden="1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8" t="str">
        <f t="shared" si="53"/>
        <v/>
      </c>
    </row>
    <row r="516" spans="1:72" hidden="1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8" t="str">
        <f t="shared" si="53"/>
        <v/>
      </c>
    </row>
    <row r="517" spans="1:72" hidden="1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8" t="str">
        <f t="shared" si="53"/>
        <v/>
      </c>
    </row>
    <row r="518" spans="1:72" hidden="1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8" t="str">
        <f t="shared" si="53"/>
        <v/>
      </c>
    </row>
    <row r="519" spans="1:72" hidden="1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8" t="str">
        <f t="shared" si="53"/>
        <v/>
      </c>
    </row>
    <row r="520" spans="1:72" hidden="1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8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8" t="str">
        <f t="shared" si="59"/>
        <v/>
      </c>
    </row>
    <row r="522" spans="1:72" hidden="1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8" t="str">
        <f t="shared" si="59"/>
        <v/>
      </c>
    </row>
    <row r="523" spans="1:72" hidden="1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8" t="str">
        <f t="shared" si="59"/>
        <v/>
      </c>
    </row>
    <row r="524" spans="1:72" hidden="1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8" t="str">
        <f t="shared" si="59"/>
        <v/>
      </c>
    </row>
    <row r="525" spans="1:72" hidden="1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8" t="str">
        <f t="shared" si="59"/>
        <v/>
      </c>
    </row>
    <row r="526" spans="1:72" hidden="1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8" t="str">
        <f t="shared" si="59"/>
        <v/>
      </c>
    </row>
    <row r="527" spans="1:72" hidden="1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8" t="str">
        <f t="shared" si="59"/>
        <v/>
      </c>
    </row>
    <row r="528" spans="1:72" hidden="1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8" t="str">
        <f t="shared" si="59"/>
        <v/>
      </c>
    </row>
    <row r="529" spans="1:72" hidden="1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8" t="str">
        <f t="shared" si="59"/>
        <v/>
      </c>
    </row>
    <row r="530" spans="1:72" hidden="1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8" t="str">
        <f t="shared" si="59"/>
        <v/>
      </c>
    </row>
    <row r="531" spans="1:72" hidden="1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8" t="str">
        <f t="shared" si="59"/>
        <v/>
      </c>
    </row>
    <row r="532" spans="1:72" hidden="1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8" t="str">
        <f t="shared" si="59"/>
        <v/>
      </c>
    </row>
    <row r="533" spans="1:72" hidden="1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8" t="str">
        <f t="shared" si="59"/>
        <v/>
      </c>
    </row>
    <row r="534" spans="1:72" hidden="1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8" t="str">
        <f t="shared" si="59"/>
        <v/>
      </c>
    </row>
    <row r="535" spans="1:72" hidden="1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8" t="str">
        <f t="shared" si="59"/>
        <v/>
      </c>
    </row>
    <row r="536" spans="1:72" hidden="1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8" t="str">
        <f t="shared" si="59"/>
        <v/>
      </c>
    </row>
    <row r="537" spans="1:72" hidden="1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8" t="str">
        <f t="shared" si="59"/>
        <v/>
      </c>
    </row>
    <row r="538" spans="1:72" hidden="1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8" t="str">
        <f t="shared" si="59"/>
        <v/>
      </c>
    </row>
    <row r="539" spans="1:72" hidden="1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8" t="str">
        <f t="shared" si="59"/>
        <v/>
      </c>
    </row>
    <row r="540" spans="1:72" hidden="1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8" t="str">
        <f t="shared" si="59"/>
        <v/>
      </c>
    </row>
    <row r="541" spans="1:72" hidden="1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8" t="str">
        <f t="shared" si="59"/>
        <v/>
      </c>
    </row>
    <row r="542" spans="1:72" hidden="1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8" t="str">
        <f t="shared" si="59"/>
        <v/>
      </c>
    </row>
    <row r="543" spans="1:72" hidden="1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8" t="str">
        <f t="shared" si="59"/>
        <v/>
      </c>
    </row>
    <row r="544" spans="1:72" hidden="1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8" t="str">
        <f t="shared" si="59"/>
        <v/>
      </c>
    </row>
    <row r="545" spans="1:72" hidden="1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8" t="str">
        <f t="shared" si="59"/>
        <v/>
      </c>
    </row>
    <row r="546" spans="1:72" hidden="1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8" t="str">
        <f t="shared" si="59"/>
        <v/>
      </c>
    </row>
    <row r="547" spans="1:72" hidden="1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8" t="str">
        <f t="shared" si="59"/>
        <v/>
      </c>
    </row>
    <row r="548" spans="1:72" hidden="1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8" t="str">
        <f t="shared" si="59"/>
        <v/>
      </c>
    </row>
    <row r="549" spans="1:72" hidden="1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8" t="str">
        <f t="shared" si="59"/>
        <v/>
      </c>
    </row>
    <row r="550" spans="1:72" hidden="1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8" t="str">
        <f t="shared" si="59"/>
        <v/>
      </c>
    </row>
    <row r="551" spans="1:72" hidden="1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8" t="str">
        <f t="shared" si="59"/>
        <v/>
      </c>
    </row>
    <row r="552" spans="1:72" hidden="1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8" t="str">
        <f t="shared" si="59"/>
        <v/>
      </c>
    </row>
    <row r="553" spans="1:72" hidden="1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8" t="str">
        <f t="shared" si="59"/>
        <v/>
      </c>
    </row>
    <row r="554" spans="1:72" hidden="1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8" t="str">
        <f t="shared" si="59"/>
        <v/>
      </c>
    </row>
    <row r="555" spans="1:72" hidden="1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8" t="str">
        <f t="shared" si="59"/>
        <v/>
      </c>
    </row>
    <row r="556" spans="1:72" hidden="1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8" t="str">
        <f t="shared" si="59"/>
        <v/>
      </c>
    </row>
    <row r="557" spans="1:72" hidden="1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8" t="str">
        <f t="shared" si="59"/>
        <v/>
      </c>
    </row>
    <row r="558" spans="1:72" hidden="1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8" t="str">
        <f t="shared" si="59"/>
        <v/>
      </c>
    </row>
    <row r="559" spans="1:72" hidden="1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8" t="str">
        <f t="shared" si="59"/>
        <v/>
      </c>
    </row>
    <row r="560" spans="1:72" hidden="1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8" t="str">
        <f t="shared" si="59"/>
        <v/>
      </c>
    </row>
    <row r="561" spans="1:72" hidden="1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8" t="str">
        <f t="shared" si="59"/>
        <v/>
      </c>
    </row>
    <row r="562" spans="1:72" hidden="1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8" t="str">
        <f t="shared" si="59"/>
        <v/>
      </c>
    </row>
    <row r="563" spans="1:72" hidden="1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8" t="str">
        <f t="shared" si="59"/>
        <v/>
      </c>
    </row>
    <row r="564" spans="1:72" hidden="1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8" t="str">
        <f t="shared" si="59"/>
        <v/>
      </c>
    </row>
    <row r="565" spans="1:72" hidden="1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8" t="str">
        <f t="shared" si="59"/>
        <v/>
      </c>
    </row>
    <row r="566" spans="1:72" hidden="1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8" t="str">
        <f t="shared" si="59"/>
        <v/>
      </c>
    </row>
    <row r="567" spans="1:72" hidden="1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8" t="str">
        <f t="shared" si="59"/>
        <v/>
      </c>
    </row>
    <row r="568" spans="1:72" hidden="1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8" t="str">
        <f t="shared" si="59"/>
        <v/>
      </c>
    </row>
    <row r="569" spans="1:72" hidden="1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8" t="str">
        <f t="shared" si="59"/>
        <v/>
      </c>
    </row>
    <row r="570" spans="1:72" hidden="1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8" t="str">
        <f t="shared" si="59"/>
        <v/>
      </c>
    </row>
    <row r="571" spans="1:72" hidden="1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8" t="str">
        <f t="shared" si="59"/>
        <v/>
      </c>
    </row>
    <row r="572" spans="1:72" hidden="1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8" t="str">
        <f t="shared" si="59"/>
        <v/>
      </c>
    </row>
    <row r="573" spans="1:72" hidden="1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8" t="str">
        <f t="shared" si="59"/>
        <v/>
      </c>
    </row>
    <row r="574" spans="1:72" hidden="1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8" t="str">
        <f t="shared" si="59"/>
        <v/>
      </c>
    </row>
    <row r="575" spans="1:72" hidden="1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8" t="str">
        <f t="shared" si="59"/>
        <v/>
      </c>
    </row>
    <row r="576" spans="1:72" hidden="1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8" t="str">
        <f t="shared" si="59"/>
        <v/>
      </c>
    </row>
    <row r="577" spans="1:72" hidden="1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8" t="str">
        <f t="shared" si="59"/>
        <v/>
      </c>
    </row>
    <row r="578" spans="1:72" hidden="1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8" t="str">
        <f t="shared" si="59"/>
        <v/>
      </c>
    </row>
    <row r="579" spans="1:72" hidden="1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8" t="str">
        <f t="shared" si="59"/>
        <v/>
      </c>
    </row>
    <row r="580" spans="1:72" hidden="1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8" t="str">
        <f t="shared" si="59"/>
        <v/>
      </c>
    </row>
    <row r="581" spans="1:72" hidden="1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8" t="str">
        <f t="shared" si="59"/>
        <v/>
      </c>
    </row>
    <row r="582" spans="1:72" hidden="1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8" t="str">
        <f t="shared" si="59"/>
        <v/>
      </c>
    </row>
    <row r="583" spans="1:72" hidden="1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8" t="str">
        <f t="shared" si="59"/>
        <v/>
      </c>
    </row>
    <row r="584" spans="1:72" hidden="1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8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8" t="str">
        <f t="shared" si="65"/>
        <v/>
      </c>
    </row>
    <row r="586" spans="1:72" hidden="1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8" t="str">
        <f t="shared" si="65"/>
        <v/>
      </c>
    </row>
    <row r="587" spans="1:72" hidden="1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8" t="str">
        <f t="shared" si="65"/>
        <v/>
      </c>
    </row>
    <row r="588" spans="1:72" hidden="1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8" t="str">
        <f t="shared" si="65"/>
        <v/>
      </c>
    </row>
    <row r="589" spans="1:72" hidden="1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8" t="str">
        <f t="shared" si="65"/>
        <v/>
      </c>
    </row>
    <row r="590" spans="1:72" hidden="1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8" t="str">
        <f t="shared" si="65"/>
        <v/>
      </c>
    </row>
    <row r="591" spans="1:72" hidden="1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8" t="str">
        <f t="shared" si="65"/>
        <v/>
      </c>
    </row>
    <row r="592" spans="1:72" hidden="1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8" t="str">
        <f t="shared" si="65"/>
        <v/>
      </c>
    </row>
    <row r="593" spans="1:72" hidden="1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8" t="str">
        <f t="shared" si="65"/>
        <v/>
      </c>
    </row>
    <row r="594" spans="1:72" hidden="1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8" t="str">
        <f t="shared" si="65"/>
        <v/>
      </c>
    </row>
    <row r="595" spans="1:72" hidden="1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8" t="str">
        <f t="shared" si="65"/>
        <v/>
      </c>
    </row>
    <row r="596" spans="1:72" hidden="1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8" t="str">
        <f t="shared" si="65"/>
        <v/>
      </c>
    </row>
    <row r="597" spans="1:72" hidden="1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8" t="str">
        <f t="shared" si="65"/>
        <v/>
      </c>
    </row>
    <row r="598" spans="1:72" hidden="1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8" t="str">
        <f t="shared" si="65"/>
        <v/>
      </c>
    </row>
    <row r="599" spans="1:72" hidden="1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8" t="str">
        <f t="shared" si="65"/>
        <v/>
      </c>
    </row>
    <row r="600" spans="1:72" hidden="1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8" t="str">
        <f t="shared" si="65"/>
        <v/>
      </c>
    </row>
    <row r="601" spans="1:72" hidden="1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8" t="str">
        <f t="shared" si="65"/>
        <v/>
      </c>
    </row>
    <row r="602" spans="1:72" hidden="1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8" t="str">
        <f t="shared" si="65"/>
        <v/>
      </c>
    </row>
    <row r="603" spans="1:72" hidden="1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8" t="str">
        <f t="shared" si="65"/>
        <v/>
      </c>
    </row>
    <row r="604" spans="1:72" hidden="1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8" t="str">
        <f t="shared" si="65"/>
        <v/>
      </c>
    </row>
    <row r="605" spans="1:72" hidden="1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8" t="str">
        <f t="shared" si="65"/>
        <v/>
      </c>
    </row>
    <row r="606" spans="1:72" hidden="1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8" t="str">
        <f t="shared" si="65"/>
        <v/>
      </c>
    </row>
    <row r="607" spans="1:72" hidden="1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8" t="str">
        <f t="shared" si="65"/>
        <v/>
      </c>
    </row>
    <row r="608" spans="1:72" hidden="1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8" t="str">
        <f t="shared" si="65"/>
        <v/>
      </c>
    </row>
    <row r="609" spans="1:72" hidden="1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8" t="str">
        <f t="shared" si="65"/>
        <v/>
      </c>
    </row>
    <row r="610" spans="1:72" hidden="1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8" t="str">
        <f t="shared" si="65"/>
        <v/>
      </c>
    </row>
    <row r="611" spans="1:72" hidden="1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8" t="str">
        <f t="shared" si="65"/>
        <v/>
      </c>
    </row>
    <row r="612" spans="1:72" hidden="1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8" t="str">
        <f t="shared" si="65"/>
        <v/>
      </c>
    </row>
    <row r="613" spans="1:72" hidden="1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8" t="str">
        <f t="shared" si="65"/>
        <v/>
      </c>
    </row>
    <row r="614" spans="1:72" hidden="1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8" t="str">
        <f t="shared" si="65"/>
        <v/>
      </c>
    </row>
    <row r="615" spans="1:72" hidden="1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8" t="str">
        <f t="shared" si="65"/>
        <v/>
      </c>
    </row>
    <row r="616" spans="1:72" hidden="1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8" t="str">
        <f t="shared" si="65"/>
        <v/>
      </c>
    </row>
    <row r="617" spans="1:72" hidden="1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8" t="str">
        <f t="shared" si="65"/>
        <v/>
      </c>
    </row>
    <row r="618" spans="1:72" hidden="1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8" t="str">
        <f t="shared" si="65"/>
        <v/>
      </c>
    </row>
    <row r="619" spans="1:72" hidden="1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8" t="str">
        <f t="shared" si="65"/>
        <v/>
      </c>
    </row>
    <row r="620" spans="1:72" hidden="1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8" t="str">
        <f t="shared" si="65"/>
        <v/>
      </c>
    </row>
    <row r="621" spans="1:72" hidden="1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8" t="str">
        <f t="shared" si="65"/>
        <v/>
      </c>
    </row>
    <row r="622" spans="1:72" hidden="1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8" t="str">
        <f t="shared" si="65"/>
        <v/>
      </c>
    </row>
    <row r="623" spans="1:72" hidden="1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8" t="str">
        <f t="shared" si="65"/>
        <v/>
      </c>
    </row>
    <row r="624" spans="1:72" hidden="1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8" t="str">
        <f t="shared" si="65"/>
        <v/>
      </c>
    </row>
    <row r="625" spans="1:72" hidden="1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8" t="str">
        <f t="shared" si="65"/>
        <v/>
      </c>
    </row>
    <row r="626" spans="1:72" hidden="1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8" t="str">
        <f t="shared" si="65"/>
        <v/>
      </c>
    </row>
    <row r="627" spans="1:72" hidden="1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8" t="str">
        <f t="shared" si="65"/>
        <v/>
      </c>
    </row>
    <row r="628" spans="1:72" hidden="1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8" t="str">
        <f t="shared" si="65"/>
        <v/>
      </c>
    </row>
    <row r="629" spans="1:72" hidden="1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8" t="str">
        <f t="shared" si="65"/>
        <v/>
      </c>
    </row>
    <row r="630" spans="1:72" hidden="1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8" t="str">
        <f t="shared" si="65"/>
        <v/>
      </c>
    </row>
    <row r="631" spans="1:72" hidden="1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8" t="str">
        <f t="shared" si="65"/>
        <v/>
      </c>
    </row>
    <row r="632" spans="1:72" hidden="1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8" t="str">
        <f t="shared" si="65"/>
        <v/>
      </c>
    </row>
    <row r="633" spans="1:72" hidden="1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8" t="str">
        <f t="shared" si="65"/>
        <v/>
      </c>
    </row>
    <row r="634" spans="1:72" hidden="1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8" t="str">
        <f t="shared" si="65"/>
        <v/>
      </c>
    </row>
    <row r="635" spans="1:72" hidden="1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8" t="str">
        <f t="shared" si="65"/>
        <v/>
      </c>
    </row>
    <row r="636" spans="1:72" hidden="1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8" t="str">
        <f t="shared" si="65"/>
        <v/>
      </c>
    </row>
    <row r="637" spans="1:72" hidden="1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8" t="str">
        <f t="shared" si="65"/>
        <v/>
      </c>
    </row>
    <row r="638" spans="1:72" hidden="1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8" t="str">
        <f t="shared" si="65"/>
        <v/>
      </c>
    </row>
    <row r="639" spans="1:72" hidden="1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8" t="str">
        <f t="shared" si="65"/>
        <v/>
      </c>
    </row>
    <row r="640" spans="1:72" hidden="1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8" t="str">
        <f t="shared" si="65"/>
        <v/>
      </c>
    </row>
    <row r="641" spans="1:72" hidden="1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8" t="str">
        <f t="shared" si="65"/>
        <v/>
      </c>
    </row>
    <row r="642" spans="1:72" hidden="1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8" t="str">
        <f t="shared" si="65"/>
        <v/>
      </c>
    </row>
    <row r="643" spans="1:72" hidden="1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8" t="str">
        <f t="shared" si="65"/>
        <v/>
      </c>
    </row>
    <row r="644" spans="1:72" hidden="1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8" t="str">
        <f t="shared" si="65"/>
        <v/>
      </c>
    </row>
    <row r="645" spans="1:72" hidden="1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8" t="str">
        <f t="shared" si="65"/>
        <v/>
      </c>
    </row>
    <row r="646" spans="1:72" hidden="1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8" t="str">
        <f t="shared" si="65"/>
        <v/>
      </c>
    </row>
    <row r="647" spans="1:72" hidden="1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8" t="str">
        <f t="shared" si="65"/>
        <v/>
      </c>
    </row>
    <row r="648" spans="1:72" hidden="1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8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8" t="str">
        <f t="shared" si="71"/>
        <v/>
      </c>
    </row>
    <row r="650" spans="1:72" hidden="1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8" t="str">
        <f t="shared" si="71"/>
        <v/>
      </c>
    </row>
    <row r="651" spans="1:72" hidden="1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8" t="str">
        <f t="shared" si="71"/>
        <v/>
      </c>
    </row>
    <row r="652" spans="1:72" hidden="1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8" t="str">
        <f t="shared" si="71"/>
        <v/>
      </c>
    </row>
    <row r="653" spans="1:72" hidden="1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8" t="str">
        <f t="shared" si="71"/>
        <v/>
      </c>
    </row>
    <row r="654" spans="1:72" hidden="1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8" t="str">
        <f t="shared" si="71"/>
        <v/>
      </c>
    </row>
    <row r="655" spans="1:72" hidden="1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8" t="str">
        <f t="shared" si="71"/>
        <v/>
      </c>
    </row>
    <row r="656" spans="1:72" hidden="1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8" t="str">
        <f t="shared" si="71"/>
        <v/>
      </c>
    </row>
    <row r="657" spans="1:72" hidden="1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8" t="str">
        <f t="shared" si="71"/>
        <v/>
      </c>
    </row>
    <row r="658" spans="1:72" hidden="1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8" t="str">
        <f t="shared" si="71"/>
        <v/>
      </c>
    </row>
    <row r="659" spans="1:72" hidden="1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8" t="str">
        <f t="shared" si="71"/>
        <v/>
      </c>
    </row>
    <row r="660" spans="1:72" hidden="1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8" t="str">
        <f t="shared" si="71"/>
        <v/>
      </c>
    </row>
    <row r="661" spans="1:72" hidden="1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8" t="str">
        <f t="shared" si="71"/>
        <v/>
      </c>
    </row>
    <row r="662" spans="1:72" hidden="1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8" t="str">
        <f t="shared" si="71"/>
        <v/>
      </c>
    </row>
    <row r="663" spans="1:72" hidden="1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8" t="str">
        <f t="shared" si="71"/>
        <v/>
      </c>
    </row>
    <row r="664" spans="1:72" hidden="1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8" t="str">
        <f t="shared" si="71"/>
        <v/>
      </c>
    </row>
    <row r="665" spans="1:72" hidden="1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8" t="str">
        <f t="shared" si="71"/>
        <v/>
      </c>
    </row>
    <row r="666" spans="1:72" hidden="1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8" t="str">
        <f t="shared" si="71"/>
        <v/>
      </c>
    </row>
    <row r="667" spans="1:72" hidden="1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8" t="str">
        <f t="shared" si="71"/>
        <v/>
      </c>
    </row>
    <row r="668" spans="1:72" hidden="1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8" t="str">
        <f t="shared" si="71"/>
        <v/>
      </c>
    </row>
    <row r="669" spans="1:72" hidden="1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8" t="str">
        <f t="shared" si="71"/>
        <v/>
      </c>
    </row>
    <row r="670" spans="1:72" hidden="1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8" t="str">
        <f t="shared" si="71"/>
        <v/>
      </c>
    </row>
    <row r="671" spans="1:72" hidden="1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8" t="str">
        <f t="shared" si="71"/>
        <v/>
      </c>
    </row>
    <row r="672" spans="1:72" hidden="1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8" t="str">
        <f t="shared" si="71"/>
        <v/>
      </c>
    </row>
    <row r="673" spans="1:72" hidden="1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8" t="str">
        <f t="shared" si="71"/>
        <v/>
      </c>
    </row>
    <row r="674" spans="1:72" hidden="1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8" t="str">
        <f t="shared" si="71"/>
        <v/>
      </c>
    </row>
    <row r="675" spans="1:72" hidden="1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8" t="str">
        <f t="shared" si="71"/>
        <v/>
      </c>
    </row>
    <row r="676" spans="1:72" hidden="1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8" t="str">
        <f t="shared" si="71"/>
        <v/>
      </c>
    </row>
    <row r="677" spans="1:72" hidden="1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8" t="str">
        <f t="shared" si="71"/>
        <v/>
      </c>
    </row>
    <row r="678" spans="1:72" hidden="1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8" t="str">
        <f t="shared" si="71"/>
        <v/>
      </c>
    </row>
    <row r="679" spans="1:72" hidden="1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8" t="str">
        <f t="shared" si="71"/>
        <v/>
      </c>
    </row>
    <row r="680" spans="1:72" hidden="1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8" t="str">
        <f t="shared" si="71"/>
        <v/>
      </c>
    </row>
    <row r="681" spans="1:72" hidden="1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8" t="str">
        <f t="shared" si="71"/>
        <v/>
      </c>
    </row>
    <row r="682" spans="1:72" hidden="1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8" t="str">
        <f t="shared" si="71"/>
        <v/>
      </c>
    </row>
    <row r="683" spans="1:72" hidden="1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8" t="str">
        <f t="shared" si="71"/>
        <v/>
      </c>
    </row>
    <row r="684" spans="1:72" hidden="1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8" t="str">
        <f t="shared" si="71"/>
        <v/>
      </c>
    </row>
    <row r="685" spans="1:72" hidden="1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8" t="str">
        <f t="shared" si="71"/>
        <v/>
      </c>
    </row>
    <row r="686" spans="1:72" hidden="1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8" t="str">
        <f t="shared" si="71"/>
        <v/>
      </c>
    </row>
    <row r="687" spans="1:72" hidden="1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8" t="str">
        <f t="shared" si="71"/>
        <v/>
      </c>
    </row>
    <row r="688" spans="1:72" hidden="1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8" t="str">
        <f t="shared" si="71"/>
        <v/>
      </c>
    </row>
    <row r="689" spans="1:72" hidden="1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8" t="str">
        <f t="shared" si="71"/>
        <v/>
      </c>
    </row>
    <row r="690" spans="1:72" hidden="1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8" t="str">
        <f t="shared" si="71"/>
        <v/>
      </c>
    </row>
    <row r="691" spans="1:72" hidden="1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8" t="str">
        <f t="shared" si="71"/>
        <v/>
      </c>
    </row>
    <row r="692" spans="1:72" hidden="1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8" t="str">
        <f t="shared" si="71"/>
        <v/>
      </c>
    </row>
    <row r="693" spans="1:72" hidden="1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8" t="str">
        <f t="shared" si="71"/>
        <v/>
      </c>
    </row>
    <row r="694" spans="1:72" hidden="1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8" t="str">
        <f t="shared" si="71"/>
        <v/>
      </c>
    </row>
    <row r="695" spans="1:72" hidden="1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8" t="str">
        <f t="shared" si="71"/>
        <v/>
      </c>
    </row>
    <row r="696" spans="1:72" hidden="1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8" t="str">
        <f t="shared" si="71"/>
        <v/>
      </c>
    </row>
    <row r="697" spans="1:72" hidden="1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8" t="str">
        <f t="shared" si="71"/>
        <v/>
      </c>
    </row>
    <row r="698" spans="1:72" hidden="1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8" t="str">
        <f t="shared" si="71"/>
        <v/>
      </c>
    </row>
    <row r="699" spans="1:72" hidden="1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8" t="str">
        <f t="shared" si="71"/>
        <v/>
      </c>
    </row>
    <row r="700" spans="1:72" hidden="1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8" t="str">
        <f t="shared" si="71"/>
        <v/>
      </c>
    </row>
    <row r="701" spans="1:72" hidden="1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8" t="str">
        <f t="shared" si="71"/>
        <v/>
      </c>
    </row>
    <row r="702" spans="1:72" hidden="1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8" t="str">
        <f t="shared" si="71"/>
        <v/>
      </c>
    </row>
    <row r="703" spans="1:72" hidden="1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8" t="str">
        <f t="shared" si="71"/>
        <v/>
      </c>
    </row>
    <row r="704" spans="1:72" hidden="1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8" t="str">
        <f t="shared" si="71"/>
        <v/>
      </c>
    </row>
    <row r="705" spans="1:72" hidden="1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8" t="str">
        <f t="shared" si="71"/>
        <v/>
      </c>
    </row>
    <row r="706" spans="1:72" hidden="1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8" t="str">
        <f t="shared" si="71"/>
        <v/>
      </c>
    </row>
    <row r="707" spans="1:72" hidden="1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8" t="str">
        <f t="shared" si="71"/>
        <v/>
      </c>
    </row>
    <row r="708" spans="1:72" hidden="1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8" t="str">
        <f t="shared" si="71"/>
        <v/>
      </c>
    </row>
    <row r="709" spans="1:72" hidden="1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8" t="str">
        <f t="shared" si="71"/>
        <v/>
      </c>
    </row>
    <row r="710" spans="1:72" hidden="1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8" t="str">
        <f t="shared" si="71"/>
        <v/>
      </c>
    </row>
    <row r="711" spans="1:72" hidden="1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8" t="str">
        <f t="shared" si="71"/>
        <v/>
      </c>
    </row>
    <row r="712" spans="1:72" hidden="1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8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8" t="str">
        <f t="shared" si="77"/>
        <v/>
      </c>
    </row>
    <row r="714" spans="1:72" hidden="1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8" t="str">
        <f t="shared" si="77"/>
        <v/>
      </c>
    </row>
    <row r="715" spans="1:72" hidden="1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8" t="str">
        <f t="shared" si="77"/>
        <v/>
      </c>
    </row>
    <row r="716" spans="1:72" hidden="1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8" t="str">
        <f t="shared" si="77"/>
        <v/>
      </c>
    </row>
    <row r="717" spans="1:72" hidden="1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8" t="str">
        <f t="shared" si="77"/>
        <v/>
      </c>
    </row>
    <row r="718" spans="1:72" hidden="1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8" t="str">
        <f t="shared" si="77"/>
        <v/>
      </c>
    </row>
    <row r="719" spans="1:72" hidden="1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8" t="str">
        <f t="shared" si="77"/>
        <v/>
      </c>
    </row>
    <row r="720" spans="1:72" hidden="1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8" t="str">
        <f t="shared" si="77"/>
        <v/>
      </c>
    </row>
    <row r="721" spans="1:72" hidden="1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8" t="str">
        <f t="shared" si="77"/>
        <v/>
      </c>
    </row>
    <row r="722" spans="1:72" hidden="1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8" t="str">
        <f t="shared" si="77"/>
        <v/>
      </c>
    </row>
    <row r="723" spans="1:72" hidden="1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8" t="str">
        <f t="shared" si="77"/>
        <v/>
      </c>
    </row>
    <row r="724" spans="1:72" hidden="1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8" t="str">
        <f t="shared" si="77"/>
        <v/>
      </c>
    </row>
    <row r="725" spans="1:72" hidden="1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8" t="str">
        <f t="shared" si="77"/>
        <v/>
      </c>
    </row>
    <row r="726" spans="1:72" hidden="1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8" t="str">
        <f t="shared" si="77"/>
        <v/>
      </c>
    </row>
    <row r="727" spans="1:72" hidden="1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8" t="str">
        <f t="shared" si="77"/>
        <v/>
      </c>
    </row>
    <row r="728" spans="1:72" hidden="1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8" t="str">
        <f t="shared" si="77"/>
        <v/>
      </c>
    </row>
    <row r="729" spans="1:72" hidden="1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8" t="str">
        <f t="shared" si="77"/>
        <v/>
      </c>
    </row>
    <row r="730" spans="1:72" hidden="1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8" t="str">
        <f t="shared" si="77"/>
        <v/>
      </c>
    </row>
    <row r="731" spans="1:72" hidden="1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8" t="str">
        <f t="shared" si="77"/>
        <v/>
      </c>
    </row>
    <row r="732" spans="1:72" hidden="1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8" t="str">
        <f t="shared" si="77"/>
        <v/>
      </c>
    </row>
    <row r="733" spans="1:72" hidden="1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8" t="str">
        <f t="shared" si="77"/>
        <v/>
      </c>
    </row>
    <row r="734" spans="1:72" hidden="1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8" t="str">
        <f t="shared" si="77"/>
        <v/>
      </c>
    </row>
    <row r="735" spans="1:72" hidden="1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8" t="str">
        <f t="shared" si="77"/>
        <v/>
      </c>
    </row>
    <row r="736" spans="1:72" hidden="1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8" t="str">
        <f t="shared" si="77"/>
        <v/>
      </c>
    </row>
    <row r="737" spans="1:72" hidden="1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8" t="str">
        <f t="shared" si="77"/>
        <v/>
      </c>
    </row>
    <row r="738" spans="1:72" hidden="1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8" t="str">
        <f t="shared" si="77"/>
        <v/>
      </c>
    </row>
    <row r="739" spans="1:72" hidden="1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8" t="str">
        <f t="shared" si="77"/>
        <v/>
      </c>
    </row>
    <row r="740" spans="1:72" hidden="1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8" t="str">
        <f t="shared" si="77"/>
        <v/>
      </c>
    </row>
    <row r="741" spans="1:72" hidden="1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8" t="str">
        <f t="shared" si="77"/>
        <v/>
      </c>
    </row>
    <row r="742" spans="1:72" hidden="1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8" t="str">
        <f t="shared" si="77"/>
        <v/>
      </c>
    </row>
    <row r="743" spans="1:72" hidden="1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8" t="str">
        <f t="shared" si="77"/>
        <v/>
      </c>
    </row>
    <row r="744" spans="1:72" hidden="1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8" t="str">
        <f t="shared" si="77"/>
        <v/>
      </c>
    </row>
    <row r="745" spans="1:72" hidden="1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8" t="str">
        <f t="shared" si="77"/>
        <v/>
      </c>
    </row>
    <row r="746" spans="1:72" hidden="1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8" t="str">
        <f t="shared" si="77"/>
        <v/>
      </c>
    </row>
    <row r="747" spans="1:72" hidden="1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8" t="str">
        <f t="shared" si="77"/>
        <v/>
      </c>
    </row>
    <row r="748" spans="1:72" hidden="1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8" t="str">
        <f t="shared" si="77"/>
        <v/>
      </c>
    </row>
    <row r="749" spans="1:72" hidden="1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8" t="str">
        <f t="shared" si="77"/>
        <v/>
      </c>
    </row>
    <row r="750" spans="1:72" hidden="1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8" t="str">
        <f t="shared" si="77"/>
        <v/>
      </c>
    </row>
    <row r="751" spans="1:72" hidden="1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8" t="str">
        <f t="shared" si="77"/>
        <v/>
      </c>
    </row>
    <row r="752" spans="1:72" hidden="1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8" t="str">
        <f t="shared" si="77"/>
        <v/>
      </c>
    </row>
    <row r="753" spans="1:72" hidden="1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8" t="str">
        <f t="shared" si="77"/>
        <v/>
      </c>
    </row>
    <row r="754" spans="1:72" hidden="1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8" t="str">
        <f t="shared" si="77"/>
        <v/>
      </c>
    </row>
    <row r="755" spans="1:72" hidden="1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8" t="str">
        <f t="shared" si="77"/>
        <v/>
      </c>
    </row>
    <row r="756" spans="1:72" hidden="1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8" t="str">
        <f t="shared" si="77"/>
        <v/>
      </c>
    </row>
    <row r="757" spans="1:72" hidden="1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8" t="str">
        <f t="shared" si="77"/>
        <v/>
      </c>
    </row>
    <row r="758" spans="1:72" hidden="1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8" t="str">
        <f t="shared" si="77"/>
        <v/>
      </c>
    </row>
    <row r="759" spans="1:72" hidden="1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8" t="str">
        <f t="shared" si="77"/>
        <v/>
      </c>
    </row>
    <row r="760" spans="1:72" hidden="1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8" t="str">
        <f t="shared" si="77"/>
        <v/>
      </c>
    </row>
    <row r="761" spans="1:72" hidden="1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8" t="str">
        <f t="shared" si="77"/>
        <v/>
      </c>
    </row>
    <row r="762" spans="1:72" hidden="1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8" t="str">
        <f t="shared" si="77"/>
        <v/>
      </c>
    </row>
    <row r="763" spans="1:72" hidden="1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8" t="str">
        <f t="shared" si="77"/>
        <v/>
      </c>
    </row>
    <row r="764" spans="1:72" hidden="1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8" t="str">
        <f t="shared" si="77"/>
        <v/>
      </c>
    </row>
    <row r="765" spans="1:72" hidden="1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8" t="str">
        <f t="shared" si="77"/>
        <v/>
      </c>
    </row>
    <row r="766" spans="1:72" hidden="1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8" t="str">
        <f t="shared" si="77"/>
        <v/>
      </c>
    </row>
    <row r="767" spans="1:72" hidden="1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8" t="str">
        <f t="shared" si="77"/>
        <v/>
      </c>
    </row>
    <row r="768" spans="1:72" hidden="1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8" t="str">
        <f t="shared" si="77"/>
        <v/>
      </c>
    </row>
    <row r="769" spans="1:72" hidden="1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8" t="str">
        <f t="shared" si="77"/>
        <v/>
      </c>
    </row>
    <row r="770" spans="1:72" hidden="1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8" t="str">
        <f t="shared" si="77"/>
        <v/>
      </c>
    </row>
    <row r="771" spans="1:72" hidden="1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8" t="str">
        <f t="shared" si="77"/>
        <v/>
      </c>
    </row>
    <row r="772" spans="1:72" hidden="1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8" t="str">
        <f t="shared" si="77"/>
        <v/>
      </c>
    </row>
    <row r="773" spans="1:72" hidden="1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8" t="str">
        <f t="shared" si="77"/>
        <v/>
      </c>
    </row>
    <row r="774" spans="1:72" hidden="1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8" t="str">
        <f t="shared" si="77"/>
        <v/>
      </c>
    </row>
    <row r="775" spans="1:72" hidden="1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8" t="str">
        <f t="shared" si="77"/>
        <v/>
      </c>
    </row>
    <row r="776" spans="1:72" hidden="1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8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8" t="str">
        <f t="shared" si="83"/>
        <v/>
      </c>
    </row>
    <row r="778" spans="1:72" hidden="1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8" t="str">
        <f t="shared" si="83"/>
        <v/>
      </c>
    </row>
    <row r="779" spans="1:72" hidden="1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8" t="str">
        <f t="shared" si="83"/>
        <v/>
      </c>
    </row>
    <row r="780" spans="1:72" hidden="1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8" t="str">
        <f t="shared" si="83"/>
        <v/>
      </c>
    </row>
    <row r="781" spans="1:72" hidden="1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8" t="str">
        <f t="shared" si="83"/>
        <v/>
      </c>
    </row>
    <row r="782" spans="1:72" hidden="1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8" t="str">
        <f t="shared" si="83"/>
        <v/>
      </c>
    </row>
    <row r="783" spans="1:72" hidden="1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8" t="str">
        <f t="shared" si="83"/>
        <v/>
      </c>
    </row>
    <row r="784" spans="1:72" hidden="1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8" t="str">
        <f t="shared" si="83"/>
        <v/>
      </c>
    </row>
    <row r="785" spans="1:72" hidden="1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8" t="str">
        <f t="shared" si="83"/>
        <v/>
      </c>
    </row>
    <row r="786" spans="1:72" hidden="1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8" t="str">
        <f t="shared" si="83"/>
        <v/>
      </c>
    </row>
    <row r="787" spans="1:72" hidden="1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8" t="str">
        <f t="shared" si="83"/>
        <v/>
      </c>
    </row>
    <row r="788" spans="1:72" hidden="1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8" t="str">
        <f t="shared" si="83"/>
        <v/>
      </c>
    </row>
    <row r="789" spans="1:72" hidden="1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8" t="str">
        <f t="shared" si="83"/>
        <v/>
      </c>
    </row>
    <row r="790" spans="1:72" hidden="1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8" t="str">
        <f t="shared" si="83"/>
        <v/>
      </c>
    </row>
    <row r="791" spans="1:72" hidden="1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8" t="str">
        <f t="shared" si="83"/>
        <v/>
      </c>
    </row>
    <row r="792" spans="1:72" hidden="1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8" t="str">
        <f t="shared" si="83"/>
        <v/>
      </c>
    </row>
    <row r="793" spans="1:72" hidden="1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8" t="str">
        <f t="shared" si="83"/>
        <v/>
      </c>
    </row>
    <row r="794" spans="1:72" hidden="1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8" t="str">
        <f t="shared" si="83"/>
        <v/>
      </c>
    </row>
    <row r="795" spans="1:72" hidden="1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8" t="str">
        <f t="shared" si="83"/>
        <v/>
      </c>
    </row>
    <row r="796" spans="1:72" hidden="1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8" t="str">
        <f t="shared" si="83"/>
        <v/>
      </c>
    </row>
    <row r="797" spans="1:72" hidden="1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8" t="str">
        <f t="shared" si="83"/>
        <v/>
      </c>
    </row>
    <row r="798" spans="1:72" hidden="1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8" t="str">
        <f t="shared" si="83"/>
        <v/>
      </c>
    </row>
    <row r="799" spans="1:72" hidden="1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8" t="str">
        <f t="shared" si="83"/>
        <v/>
      </c>
    </row>
    <row r="800" spans="1:72" hidden="1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8" t="str">
        <f t="shared" si="83"/>
        <v/>
      </c>
    </row>
    <row r="801" spans="1:72" hidden="1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8" t="str">
        <f t="shared" si="83"/>
        <v/>
      </c>
    </row>
    <row r="802" spans="1:72" hidden="1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8" t="str">
        <f t="shared" si="83"/>
        <v/>
      </c>
    </row>
    <row r="803" spans="1:72" hidden="1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8" t="str">
        <f t="shared" si="83"/>
        <v/>
      </c>
    </row>
    <row r="804" spans="1:72" hidden="1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8" t="str">
        <f t="shared" si="83"/>
        <v/>
      </c>
    </row>
    <row r="805" spans="1:72" hidden="1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8" t="str">
        <f t="shared" si="83"/>
        <v/>
      </c>
    </row>
    <row r="806" spans="1:72" hidden="1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8" t="str">
        <f t="shared" si="83"/>
        <v/>
      </c>
    </row>
    <row r="807" spans="1:72" hidden="1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8" t="str">
        <f t="shared" si="83"/>
        <v/>
      </c>
    </row>
    <row r="808" spans="1:72" hidden="1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8" t="str">
        <f t="shared" si="83"/>
        <v/>
      </c>
    </row>
    <row r="809" spans="1:72" hidden="1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8" t="str">
        <f t="shared" si="83"/>
        <v/>
      </c>
    </row>
    <row r="810" spans="1:72" hidden="1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8" t="str">
        <f t="shared" si="83"/>
        <v/>
      </c>
    </row>
    <row r="811" spans="1:72" hidden="1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8" t="str">
        <f t="shared" si="83"/>
        <v/>
      </c>
    </row>
    <row r="812" spans="1:72" hidden="1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8" t="str">
        <f t="shared" si="83"/>
        <v/>
      </c>
    </row>
    <row r="813" spans="1:72" hidden="1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8" t="str">
        <f t="shared" si="83"/>
        <v/>
      </c>
    </row>
    <row r="814" spans="1:72" hidden="1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8" t="str">
        <f t="shared" si="83"/>
        <v/>
      </c>
    </row>
    <row r="815" spans="1:72" hidden="1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8" t="str">
        <f t="shared" si="83"/>
        <v/>
      </c>
    </row>
    <row r="816" spans="1:72" hidden="1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8" t="str">
        <f t="shared" si="83"/>
        <v/>
      </c>
    </row>
    <row r="817" spans="1:72" hidden="1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8" t="str">
        <f t="shared" si="83"/>
        <v/>
      </c>
    </row>
    <row r="818" spans="1:72" hidden="1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8" t="str">
        <f t="shared" si="83"/>
        <v/>
      </c>
    </row>
    <row r="819" spans="1:72" hidden="1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8" t="str">
        <f t="shared" si="83"/>
        <v/>
      </c>
    </row>
    <row r="820" spans="1:72" hidden="1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8" t="str">
        <f t="shared" si="83"/>
        <v/>
      </c>
    </row>
    <row r="821" spans="1:72" hidden="1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8" t="str">
        <f t="shared" si="83"/>
        <v/>
      </c>
    </row>
    <row r="822" spans="1:72" hidden="1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8" t="str">
        <f t="shared" si="83"/>
        <v/>
      </c>
    </row>
    <row r="823" spans="1:72" hidden="1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8" t="str">
        <f t="shared" si="83"/>
        <v/>
      </c>
    </row>
    <row r="824" spans="1:72" hidden="1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8" t="str">
        <f t="shared" si="83"/>
        <v/>
      </c>
    </row>
    <row r="825" spans="1:72" hidden="1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8" t="str">
        <f t="shared" si="83"/>
        <v/>
      </c>
    </row>
    <row r="826" spans="1:72" hidden="1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8" t="str">
        <f t="shared" si="83"/>
        <v/>
      </c>
    </row>
    <row r="827" spans="1:72" hidden="1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8" t="str">
        <f t="shared" si="83"/>
        <v/>
      </c>
    </row>
    <row r="828" spans="1:72" hidden="1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8" t="str">
        <f t="shared" si="83"/>
        <v/>
      </c>
    </row>
    <row r="829" spans="1:72" hidden="1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8" t="str">
        <f t="shared" si="83"/>
        <v/>
      </c>
    </row>
    <row r="830" spans="1:72" hidden="1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8" t="str">
        <f t="shared" si="83"/>
        <v/>
      </c>
    </row>
    <row r="831" spans="1:72" hidden="1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8" t="str">
        <f t="shared" si="83"/>
        <v/>
      </c>
    </row>
    <row r="832" spans="1:72" hidden="1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8" t="str">
        <f t="shared" si="83"/>
        <v/>
      </c>
    </row>
    <row r="833" spans="1:72" hidden="1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8" t="str">
        <f t="shared" si="83"/>
        <v/>
      </c>
    </row>
    <row r="834" spans="1:72" hidden="1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8" t="str">
        <f t="shared" si="83"/>
        <v/>
      </c>
    </row>
    <row r="835" spans="1:72" hidden="1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8" t="str">
        <f t="shared" si="83"/>
        <v/>
      </c>
    </row>
    <row r="836" spans="1:72" hidden="1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8" t="str">
        <f t="shared" si="83"/>
        <v/>
      </c>
    </row>
    <row r="837" spans="1:72" hidden="1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8" t="str">
        <f t="shared" si="83"/>
        <v/>
      </c>
    </row>
    <row r="838" spans="1:72" hidden="1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8" t="str">
        <f t="shared" si="83"/>
        <v/>
      </c>
    </row>
    <row r="839" spans="1:72" hidden="1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8" t="str">
        <f t="shared" si="83"/>
        <v/>
      </c>
    </row>
    <row r="840" spans="1:72" hidden="1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8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8" t="str">
        <f t="shared" si="89"/>
        <v/>
      </c>
    </row>
    <row r="842" spans="1:72" hidden="1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8" t="str">
        <f t="shared" si="89"/>
        <v/>
      </c>
    </row>
    <row r="843" spans="1:72" hidden="1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8" t="str">
        <f t="shared" si="89"/>
        <v/>
      </c>
    </row>
    <row r="844" spans="1:72" hidden="1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8" t="str">
        <f t="shared" si="89"/>
        <v/>
      </c>
    </row>
    <row r="845" spans="1:72" hidden="1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8" t="str">
        <f t="shared" si="89"/>
        <v/>
      </c>
    </row>
    <row r="846" spans="1:72" hidden="1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8" t="str">
        <f t="shared" si="89"/>
        <v/>
      </c>
    </row>
    <row r="847" spans="1:72" hidden="1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8" t="str">
        <f t="shared" si="89"/>
        <v/>
      </c>
    </row>
    <row r="848" spans="1:72" hidden="1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8" t="str">
        <f t="shared" si="89"/>
        <v/>
      </c>
    </row>
    <row r="849" spans="1:72" hidden="1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8" t="str">
        <f t="shared" si="89"/>
        <v/>
      </c>
    </row>
    <row r="850" spans="1:72" hidden="1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8" t="str">
        <f t="shared" si="89"/>
        <v/>
      </c>
    </row>
    <row r="851" spans="1:72" hidden="1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8" t="str">
        <f t="shared" si="89"/>
        <v/>
      </c>
    </row>
    <row r="852" spans="1:72" hidden="1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8" t="str">
        <f t="shared" si="89"/>
        <v/>
      </c>
    </row>
    <row r="853" spans="1:72" hidden="1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8" t="str">
        <f t="shared" si="89"/>
        <v/>
      </c>
    </row>
    <row r="854" spans="1:72" hidden="1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8" t="str">
        <f t="shared" si="89"/>
        <v/>
      </c>
    </row>
    <row r="855" spans="1:72" hidden="1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8" t="str">
        <f t="shared" si="89"/>
        <v/>
      </c>
    </row>
    <row r="856" spans="1:72" hidden="1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8" t="str">
        <f t="shared" si="89"/>
        <v/>
      </c>
    </row>
    <row r="857" spans="1:72" hidden="1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8" t="str">
        <f t="shared" si="89"/>
        <v/>
      </c>
    </row>
    <row r="858" spans="1:72" hidden="1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8" t="str">
        <f t="shared" si="89"/>
        <v/>
      </c>
    </row>
    <row r="859" spans="1:72" hidden="1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8" t="str">
        <f t="shared" si="89"/>
        <v/>
      </c>
    </row>
    <row r="860" spans="1:72" hidden="1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8" t="str">
        <f t="shared" si="89"/>
        <v/>
      </c>
    </row>
    <row r="861" spans="1:72" hidden="1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8" t="str">
        <f t="shared" si="89"/>
        <v/>
      </c>
    </row>
    <row r="862" spans="1:72" hidden="1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8" t="str">
        <f t="shared" si="89"/>
        <v/>
      </c>
    </row>
    <row r="863" spans="1:72" hidden="1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8" t="str">
        <f t="shared" si="89"/>
        <v/>
      </c>
    </row>
    <row r="864" spans="1:72" hidden="1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8" t="str">
        <f t="shared" si="89"/>
        <v/>
      </c>
    </row>
    <row r="865" spans="1:72" hidden="1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8" t="str">
        <f t="shared" si="89"/>
        <v/>
      </c>
    </row>
    <row r="866" spans="1:72" hidden="1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8" t="str">
        <f t="shared" si="89"/>
        <v/>
      </c>
    </row>
    <row r="867" spans="1:72" hidden="1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8" t="str">
        <f t="shared" si="89"/>
        <v/>
      </c>
    </row>
    <row r="868" spans="1:72" hidden="1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8" t="str">
        <f t="shared" si="89"/>
        <v/>
      </c>
    </row>
    <row r="869" spans="1:72" hidden="1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8" t="str">
        <f t="shared" si="89"/>
        <v/>
      </c>
    </row>
    <row r="870" spans="1:72" hidden="1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8" t="str">
        <f t="shared" si="89"/>
        <v/>
      </c>
    </row>
    <row r="871" spans="1:72" hidden="1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8" t="str">
        <f t="shared" si="89"/>
        <v/>
      </c>
    </row>
    <row r="872" spans="1:72" hidden="1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8" t="str">
        <f t="shared" si="89"/>
        <v/>
      </c>
    </row>
    <row r="873" spans="1:72" hidden="1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8" t="str">
        <f t="shared" si="89"/>
        <v/>
      </c>
    </row>
    <row r="874" spans="1:72" hidden="1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8" t="str">
        <f t="shared" si="89"/>
        <v/>
      </c>
    </row>
    <row r="875" spans="1:72" hidden="1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8" t="str">
        <f t="shared" si="89"/>
        <v/>
      </c>
    </row>
    <row r="876" spans="1:72" hidden="1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8" t="str">
        <f t="shared" si="89"/>
        <v/>
      </c>
    </row>
    <row r="877" spans="1:72" hidden="1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8" t="str">
        <f t="shared" si="89"/>
        <v/>
      </c>
    </row>
    <row r="878" spans="1:72" hidden="1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8" t="str">
        <f t="shared" si="89"/>
        <v/>
      </c>
    </row>
    <row r="879" spans="1:72" hidden="1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8" t="str">
        <f t="shared" si="89"/>
        <v/>
      </c>
    </row>
    <row r="880" spans="1:72" hidden="1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8" t="str">
        <f t="shared" si="89"/>
        <v/>
      </c>
    </row>
    <row r="881" spans="1:72" hidden="1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8" t="str">
        <f t="shared" si="89"/>
        <v/>
      </c>
    </row>
    <row r="882" spans="1:72" hidden="1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8" t="str">
        <f t="shared" si="89"/>
        <v/>
      </c>
    </row>
    <row r="883" spans="1:72" hidden="1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8" t="str">
        <f t="shared" si="89"/>
        <v/>
      </c>
    </row>
    <row r="884" spans="1:72" hidden="1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8" t="str">
        <f t="shared" si="89"/>
        <v/>
      </c>
    </row>
    <row r="885" spans="1:72" hidden="1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8" t="str">
        <f t="shared" si="89"/>
        <v/>
      </c>
    </row>
    <row r="886" spans="1:72" hidden="1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8" t="str">
        <f t="shared" si="89"/>
        <v/>
      </c>
    </row>
    <row r="887" spans="1:72" hidden="1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8" t="str">
        <f t="shared" si="89"/>
        <v/>
      </c>
    </row>
    <row r="888" spans="1:72" hidden="1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8" t="str">
        <f t="shared" si="89"/>
        <v/>
      </c>
    </row>
    <row r="889" spans="1:72" hidden="1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8" t="str">
        <f t="shared" si="89"/>
        <v/>
      </c>
    </row>
    <row r="890" spans="1:72" hidden="1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8" t="str">
        <f t="shared" si="89"/>
        <v/>
      </c>
    </row>
    <row r="891" spans="1:72" hidden="1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8" t="str">
        <f t="shared" si="89"/>
        <v/>
      </c>
    </row>
    <row r="892" spans="1:72" hidden="1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8" t="str">
        <f t="shared" si="89"/>
        <v/>
      </c>
    </row>
    <row r="893" spans="1:72" hidden="1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8" t="str">
        <f t="shared" si="89"/>
        <v/>
      </c>
    </row>
    <row r="894" spans="1:72" hidden="1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8" t="str">
        <f t="shared" si="89"/>
        <v/>
      </c>
    </row>
    <row r="895" spans="1:72" hidden="1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8" t="str">
        <f t="shared" si="89"/>
        <v/>
      </c>
    </row>
    <row r="896" spans="1:72" hidden="1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8" t="str">
        <f t="shared" si="89"/>
        <v/>
      </c>
    </row>
    <row r="897" spans="1:72" hidden="1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8" t="str">
        <f t="shared" si="89"/>
        <v/>
      </c>
    </row>
    <row r="898" spans="1:72" hidden="1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8" t="str">
        <f t="shared" si="89"/>
        <v/>
      </c>
    </row>
    <row r="899" spans="1:72" hidden="1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8" t="str">
        <f t="shared" si="89"/>
        <v/>
      </c>
    </row>
    <row r="900" spans="1:72" hidden="1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8" t="str">
        <f t="shared" si="89"/>
        <v/>
      </c>
    </row>
    <row r="901" spans="1:72" hidden="1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8" t="str">
        <f t="shared" si="89"/>
        <v/>
      </c>
    </row>
    <row r="902" spans="1:72" hidden="1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8" t="str">
        <f t="shared" si="89"/>
        <v/>
      </c>
    </row>
    <row r="903" spans="1:72" hidden="1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8" t="str">
        <f t="shared" si="89"/>
        <v/>
      </c>
    </row>
    <row r="904" spans="1:72" hidden="1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8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8" t="str">
        <f t="shared" si="95"/>
        <v/>
      </c>
    </row>
    <row r="906" spans="1:72" hidden="1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8" t="str">
        <f t="shared" si="95"/>
        <v/>
      </c>
    </row>
    <row r="907" spans="1:72" hidden="1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8" t="str">
        <f t="shared" si="95"/>
        <v/>
      </c>
    </row>
    <row r="908" spans="1:72" hidden="1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8" t="str">
        <f t="shared" si="95"/>
        <v/>
      </c>
    </row>
    <row r="909" spans="1:72" hidden="1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8" t="str">
        <f t="shared" si="95"/>
        <v/>
      </c>
    </row>
    <row r="910" spans="1:72" hidden="1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8" t="str">
        <f t="shared" si="95"/>
        <v/>
      </c>
    </row>
    <row r="911" spans="1:72" hidden="1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8" t="str">
        <f t="shared" si="95"/>
        <v/>
      </c>
    </row>
    <row r="912" spans="1:72" hidden="1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8" t="str">
        <f t="shared" si="95"/>
        <v/>
      </c>
    </row>
    <row r="913" spans="1:72" hidden="1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8" t="str">
        <f t="shared" si="95"/>
        <v/>
      </c>
    </row>
    <row r="914" spans="1:72" hidden="1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8" t="str">
        <f t="shared" si="95"/>
        <v/>
      </c>
    </row>
    <row r="915" spans="1:72" hidden="1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8" t="str">
        <f t="shared" si="95"/>
        <v/>
      </c>
    </row>
    <row r="916" spans="1:72" hidden="1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8" t="str">
        <f t="shared" si="95"/>
        <v/>
      </c>
    </row>
    <row r="917" spans="1:72" hidden="1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8" t="str">
        <f t="shared" si="95"/>
        <v/>
      </c>
    </row>
    <row r="918" spans="1:72" hidden="1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8" t="str">
        <f t="shared" si="95"/>
        <v/>
      </c>
    </row>
    <row r="919" spans="1:72" hidden="1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8" t="str">
        <f t="shared" si="95"/>
        <v/>
      </c>
    </row>
    <row r="920" spans="1:72" hidden="1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8" t="str">
        <f t="shared" si="95"/>
        <v/>
      </c>
    </row>
    <row r="921" spans="1:72" hidden="1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8" t="str">
        <f t="shared" si="95"/>
        <v/>
      </c>
    </row>
    <row r="922" spans="1:72" hidden="1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8" t="str">
        <f t="shared" si="95"/>
        <v/>
      </c>
    </row>
    <row r="923" spans="1:72" hidden="1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8" t="str">
        <f t="shared" si="95"/>
        <v/>
      </c>
    </row>
    <row r="924" spans="1:72" hidden="1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8" t="str">
        <f t="shared" si="95"/>
        <v/>
      </c>
    </row>
    <row r="925" spans="1:72" hidden="1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8" t="str">
        <f t="shared" si="95"/>
        <v/>
      </c>
    </row>
    <row r="926" spans="1:72" hidden="1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8" t="str">
        <f t="shared" si="95"/>
        <v/>
      </c>
    </row>
    <row r="927" spans="1:72" hidden="1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8" t="str">
        <f t="shared" si="95"/>
        <v/>
      </c>
    </row>
    <row r="928" spans="1:72" hidden="1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8" t="str">
        <f t="shared" si="95"/>
        <v/>
      </c>
    </row>
    <row r="929" spans="1:72" hidden="1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8" t="str">
        <f t="shared" si="95"/>
        <v/>
      </c>
    </row>
    <row r="930" spans="1:72" hidden="1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8" t="str">
        <f t="shared" si="95"/>
        <v/>
      </c>
    </row>
    <row r="931" spans="1:72" hidden="1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8" t="str">
        <f t="shared" si="95"/>
        <v/>
      </c>
    </row>
    <row r="932" spans="1:72" hidden="1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8" t="str">
        <f t="shared" si="95"/>
        <v/>
      </c>
    </row>
    <row r="933" spans="1:72" hidden="1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8" t="str">
        <f t="shared" si="95"/>
        <v/>
      </c>
    </row>
    <row r="934" spans="1:72" hidden="1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8" t="str">
        <f t="shared" si="95"/>
        <v/>
      </c>
    </row>
    <row r="935" spans="1:72" hidden="1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8" t="str">
        <f t="shared" si="95"/>
        <v/>
      </c>
    </row>
    <row r="936" spans="1:72" hidden="1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8" t="str">
        <f t="shared" si="95"/>
        <v/>
      </c>
    </row>
    <row r="937" spans="1:72" hidden="1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8" t="str">
        <f t="shared" si="95"/>
        <v/>
      </c>
    </row>
    <row r="938" spans="1:72" hidden="1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8" t="str">
        <f t="shared" si="95"/>
        <v/>
      </c>
    </row>
    <row r="939" spans="1:72" hidden="1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8" t="str">
        <f t="shared" si="95"/>
        <v/>
      </c>
    </row>
    <row r="940" spans="1:72" hidden="1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8" t="str">
        <f t="shared" si="95"/>
        <v/>
      </c>
    </row>
    <row r="941" spans="1:72" hidden="1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8" t="str">
        <f t="shared" si="95"/>
        <v/>
      </c>
    </row>
    <row r="942" spans="1:72" hidden="1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8" t="str">
        <f t="shared" si="95"/>
        <v/>
      </c>
    </row>
    <row r="943" spans="1:72" hidden="1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8" t="str">
        <f t="shared" si="95"/>
        <v/>
      </c>
    </row>
    <row r="944" spans="1:72" hidden="1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8" t="str">
        <f t="shared" si="95"/>
        <v/>
      </c>
    </row>
    <row r="945" spans="1:72" hidden="1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8" t="str">
        <f t="shared" si="95"/>
        <v/>
      </c>
    </row>
    <row r="946" spans="1:72" hidden="1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8" t="str">
        <f t="shared" si="95"/>
        <v/>
      </c>
    </row>
    <row r="947" spans="1:72" hidden="1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8" t="str">
        <f t="shared" si="95"/>
        <v/>
      </c>
    </row>
    <row r="948" spans="1:72" hidden="1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8" t="str">
        <f t="shared" si="95"/>
        <v/>
      </c>
    </row>
    <row r="949" spans="1:72" hidden="1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8" t="str">
        <f t="shared" si="95"/>
        <v/>
      </c>
    </row>
    <row r="950" spans="1:72" hidden="1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8" t="str">
        <f t="shared" si="95"/>
        <v/>
      </c>
    </row>
    <row r="951" spans="1:72" hidden="1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8" t="str">
        <f t="shared" si="95"/>
        <v/>
      </c>
    </row>
    <row r="952" spans="1:72" hidden="1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8" t="str">
        <f t="shared" si="95"/>
        <v/>
      </c>
    </row>
    <row r="953" spans="1:72" hidden="1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8" t="str">
        <f t="shared" si="95"/>
        <v/>
      </c>
    </row>
    <row r="954" spans="1:72" hidden="1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8" t="str">
        <f t="shared" si="95"/>
        <v/>
      </c>
    </row>
    <row r="955" spans="1:72" hidden="1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8" t="str">
        <f t="shared" si="95"/>
        <v/>
      </c>
    </row>
    <row r="956" spans="1:72" hidden="1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8" t="str">
        <f t="shared" si="95"/>
        <v/>
      </c>
    </row>
    <row r="957" spans="1:72" hidden="1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8" t="str">
        <f t="shared" si="95"/>
        <v/>
      </c>
    </row>
    <row r="958" spans="1:72" hidden="1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8" t="str">
        <f t="shared" si="95"/>
        <v/>
      </c>
    </row>
    <row r="959" spans="1:72" hidden="1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8" t="str">
        <f t="shared" si="95"/>
        <v/>
      </c>
    </row>
    <row r="960" spans="1:72" hidden="1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8" t="str">
        <f t="shared" si="95"/>
        <v/>
      </c>
    </row>
    <row r="961" spans="1:72" hidden="1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8" t="str">
        <f t="shared" si="95"/>
        <v/>
      </c>
    </row>
    <row r="962" spans="1:72" hidden="1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8" t="str">
        <f t="shared" si="95"/>
        <v/>
      </c>
    </row>
    <row r="963" spans="1:72" hidden="1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8" t="str">
        <f t="shared" si="95"/>
        <v/>
      </c>
    </row>
    <row r="964" spans="1:72" hidden="1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8" t="str">
        <f t="shared" si="95"/>
        <v/>
      </c>
    </row>
    <row r="965" spans="1:72" hidden="1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8" t="str">
        <f t="shared" si="95"/>
        <v/>
      </c>
    </row>
    <row r="966" spans="1:72" hidden="1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8" t="str">
        <f t="shared" si="95"/>
        <v/>
      </c>
    </row>
    <row r="967" spans="1:72" hidden="1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8" t="str">
        <f t="shared" si="95"/>
        <v/>
      </c>
    </row>
    <row r="968" spans="1:72" hidden="1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8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8" t="str">
        <f t="shared" si="101"/>
        <v/>
      </c>
    </row>
    <row r="970" spans="1:72" hidden="1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8" t="str">
        <f t="shared" si="101"/>
        <v/>
      </c>
    </row>
    <row r="971" spans="1:72" hidden="1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8" t="str">
        <f t="shared" si="101"/>
        <v/>
      </c>
    </row>
    <row r="972" spans="1:72" hidden="1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8" t="str">
        <f t="shared" si="101"/>
        <v/>
      </c>
    </row>
    <row r="973" spans="1:72" hidden="1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8" t="str">
        <f t="shared" si="101"/>
        <v/>
      </c>
    </row>
    <row r="974" spans="1:72" hidden="1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8" t="str">
        <f t="shared" si="101"/>
        <v/>
      </c>
    </row>
    <row r="975" spans="1:72" hidden="1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8" t="str">
        <f t="shared" si="101"/>
        <v/>
      </c>
    </row>
    <row r="976" spans="1:72" hidden="1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8" t="str">
        <f t="shared" si="101"/>
        <v/>
      </c>
    </row>
    <row r="977" spans="1:72" hidden="1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8" t="str">
        <f t="shared" si="101"/>
        <v/>
      </c>
    </row>
    <row r="978" spans="1:72" hidden="1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8" t="str">
        <f t="shared" si="101"/>
        <v/>
      </c>
    </row>
    <row r="979" spans="1:72" hidden="1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8" t="str">
        <f t="shared" si="101"/>
        <v/>
      </c>
    </row>
    <row r="980" spans="1:72" hidden="1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8" t="str">
        <f t="shared" si="101"/>
        <v/>
      </c>
    </row>
    <row r="981" spans="1:72" hidden="1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8" t="str">
        <f t="shared" si="101"/>
        <v/>
      </c>
    </row>
    <row r="982" spans="1:72" hidden="1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8" t="str">
        <f t="shared" si="101"/>
        <v/>
      </c>
    </row>
    <row r="983" spans="1:72" hidden="1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8" t="str">
        <f t="shared" si="101"/>
        <v/>
      </c>
    </row>
    <row r="984" spans="1:72" hidden="1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8" t="str">
        <f t="shared" si="101"/>
        <v/>
      </c>
    </row>
    <row r="985" spans="1:72" hidden="1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8" t="str">
        <f t="shared" si="101"/>
        <v/>
      </c>
    </row>
    <row r="986" spans="1:72" hidden="1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8" t="str">
        <f t="shared" si="101"/>
        <v/>
      </c>
    </row>
    <row r="987" spans="1:72" hidden="1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8" t="str">
        <f t="shared" si="101"/>
        <v/>
      </c>
    </row>
    <row r="988" spans="1:72" hidden="1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8" t="str">
        <f t="shared" si="101"/>
        <v/>
      </c>
    </row>
    <row r="989" spans="1:72" hidden="1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8" t="str">
        <f t="shared" si="101"/>
        <v/>
      </c>
    </row>
    <row r="990" spans="1:72" hidden="1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8" t="str">
        <f t="shared" si="101"/>
        <v/>
      </c>
    </row>
    <row r="991" spans="1:72" hidden="1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8" t="str">
        <f t="shared" si="101"/>
        <v/>
      </c>
    </row>
    <row r="992" spans="1:72" hidden="1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8" t="str">
        <f t="shared" si="101"/>
        <v/>
      </c>
    </row>
    <row r="993" spans="1:72" hidden="1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8" t="str">
        <f t="shared" si="101"/>
        <v/>
      </c>
    </row>
    <row r="994" spans="1:72" hidden="1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8" t="str">
        <f t="shared" si="101"/>
        <v/>
      </c>
    </row>
    <row r="995" spans="1:72" hidden="1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8" t="str">
        <f t="shared" si="101"/>
        <v/>
      </c>
    </row>
    <row r="996" spans="1:72" hidden="1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8" t="str">
        <f t="shared" si="101"/>
        <v/>
      </c>
    </row>
    <row r="997" spans="1:72" hidden="1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8" t="str">
        <f t="shared" si="101"/>
        <v/>
      </c>
    </row>
    <row r="998" spans="1:72" hidden="1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8" t="str">
        <f t="shared" si="101"/>
        <v/>
      </c>
    </row>
    <row r="999" spans="1:72" hidden="1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8" t="str">
        <f t="shared" si="101"/>
        <v/>
      </c>
    </row>
    <row r="1000" spans="1:72" hidden="1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8" t="str">
        <f t="shared" si="101"/>
        <v/>
      </c>
    </row>
    <row r="1001" spans="1:72" hidden="1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8" t="str">
        <f t="shared" si="101"/>
        <v/>
      </c>
    </row>
  </sheetData>
  <protectedRanges>
    <protectedRange sqref="Z28" name="Range1_19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29:Z1001">
    <cfRule type="cellIs" dxfId="178" priority="53883" operator="equal">
      <formula>"OPORTUNIDADE"</formula>
    </cfRule>
  </conditionalFormatting>
  <conditionalFormatting sqref="Y6:Z27 Y29:Z1001">
    <cfRule type="cellIs" dxfId="177" priority="11469" operator="equal">
      <formula>"NÃO"</formula>
    </cfRule>
    <cfRule type="cellIs" dxfId="176" priority="11470" operator="equal">
      <formula>"SIM"</formula>
    </cfRule>
  </conditionalFormatting>
  <conditionalFormatting sqref="AZ6:AZ1001">
    <cfRule type="expression" dxfId="175" priority="53925">
      <formula>#REF!=1</formula>
    </cfRule>
  </conditionalFormatting>
  <conditionalFormatting sqref="BE6:BE1001 U6:U1001 AY6:AY1001">
    <cfRule type="cellIs" dxfId="174" priority="53909" operator="equal">
      <formula>"ERRO"</formula>
    </cfRule>
  </conditionalFormatting>
  <conditionalFormatting sqref="BQ6:BQ1001">
    <cfRule type="cellIs" dxfId="173" priority="53904" operator="equal">
      <formula>"Produção e Intervalo"</formula>
    </cfRule>
    <cfRule type="cellIs" dxfId="172" priority="53905" operator="equal">
      <formula>"Aderente"</formula>
    </cfRule>
    <cfRule type="cellIs" dxfId="171" priority="53906" operator="equal">
      <formula>"Intervalo"</formula>
    </cfRule>
    <cfRule type="cellIs" dxfId="170" priority="53907" operator="equal">
      <formula>"Produção"</formula>
    </cfRule>
    <cfRule type="cellIs" dxfId="169" priority="53908" operator="equal">
      <formula>"ERRO"</formula>
    </cfRule>
  </conditionalFormatting>
  <conditionalFormatting sqref="BR6:BS1001">
    <cfRule type="cellIs" dxfId="168" priority="53886" operator="equal">
      <formula>"*"</formula>
    </cfRule>
    <cfRule type="cellIs" dxfId="167" priority="53887" operator="greaterThanOrEqual">
      <formula>1</formula>
    </cfRule>
    <cfRule type="cellIs" dxfId="166" priority="53888" operator="lessThan">
      <formula>1</formula>
    </cfRule>
  </conditionalFormatting>
  <conditionalFormatting sqref="BH6:BH1001">
    <cfRule type="iconSet" priority="60670">
      <iconSet showValue="0">
        <cfvo type="percent" val="0"/>
        <cfvo type="num" val="1"/>
        <cfvo type="num" val="1" gte="0"/>
      </iconSet>
    </cfRule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J6:BJ361 BK361 BJ363:BJ1001 BJ362:BK362 BK349:BK350 BK357:BK358 BK352:BK355 BK364:BK368 BK37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1001">
    <cfRule type="iconSet" priority="60675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12" operator="equal">
      <formula>"OPORTUNIDADE"</formula>
    </cfRule>
  </conditionalFormatting>
  <conditionalFormatting sqref="Z28">
    <cfRule type="cellIs" dxfId="164" priority="10" operator="equal">
      <formula>"NÃO"</formula>
    </cfRule>
    <cfRule type="cellIs" dxfId="163" priority="11" operator="equal">
      <formula>"SIM"</formula>
    </cfRule>
  </conditionalFormatting>
  <conditionalFormatting sqref="Y28">
    <cfRule type="cellIs" dxfId="162" priority="9" operator="equal">
      <formula>"OPORTUNIDADE"</formula>
    </cfRule>
  </conditionalFormatting>
  <conditionalFormatting sqref="Y28">
    <cfRule type="cellIs" dxfId="161" priority="7" operator="equal">
      <formula>"NÃO"</formula>
    </cfRule>
    <cfRule type="cellIs" dxfId="160" priority="8" operator="equal">
      <formula>"SIM"</formula>
    </cfRule>
  </conditionalFormatting>
  <conditionalFormatting sqref="BK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5" t="s">
        <v>1275</v>
      </c>
      <c r="C2" s="215"/>
      <c r="D2" s="215"/>
      <c r="E2" s="215"/>
      <c r="F2" s="215"/>
      <c r="G2" s="215"/>
    </row>
    <row r="3" spans="2:7" ht="15" customHeight="1">
      <c r="B3" s="216"/>
      <c r="C3" s="216"/>
      <c r="D3" s="216"/>
      <c r="E3" s="216"/>
      <c r="F3" s="216"/>
      <c r="G3" s="216"/>
    </row>
    <row r="4" spans="2:7">
      <c r="B4" s="160" t="s">
        <v>1276</v>
      </c>
      <c r="C4" s="160" t="s">
        <v>1277</v>
      </c>
      <c r="D4" s="160" t="s">
        <v>1278</v>
      </c>
      <c r="E4" s="160" t="s">
        <v>1279</v>
      </c>
      <c r="F4" s="160" t="s">
        <v>4</v>
      </c>
      <c r="G4" s="160" t="s">
        <v>1280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1281</v>
      </c>
      <c r="C6" s="161">
        <v>407867</v>
      </c>
      <c r="D6" s="161" t="s">
        <v>1282</v>
      </c>
      <c r="E6" s="161" t="s">
        <v>710</v>
      </c>
      <c r="F6" s="161" t="s">
        <v>1283</v>
      </c>
      <c r="G6" s="162"/>
    </row>
    <row r="7" spans="2:7">
      <c r="B7" s="182" t="s">
        <v>1284</v>
      </c>
      <c r="C7" s="182">
        <v>293644</v>
      </c>
      <c r="D7" s="182" t="s">
        <v>1285</v>
      </c>
      <c r="E7" s="182" t="s">
        <v>710</v>
      </c>
      <c r="F7" s="182" t="s">
        <v>1283</v>
      </c>
      <c r="G7" s="183" t="s">
        <v>1286</v>
      </c>
    </row>
    <row r="8" spans="2:7">
      <c r="B8" s="161" t="s">
        <v>1287</v>
      </c>
      <c r="C8" s="161">
        <v>256790</v>
      </c>
      <c r="D8" s="161" t="s">
        <v>1288</v>
      </c>
      <c r="E8" s="161" t="s">
        <v>724</v>
      </c>
      <c r="F8" s="161" t="s">
        <v>1289</v>
      </c>
      <c r="G8" s="162">
        <v>46357</v>
      </c>
    </row>
    <row r="9" spans="2:7" ht="29.25">
      <c r="B9" s="161" t="s">
        <v>1290</v>
      </c>
      <c r="C9" s="161"/>
      <c r="D9" s="161"/>
      <c r="E9" s="161" t="s">
        <v>724</v>
      </c>
      <c r="F9" s="161" t="s">
        <v>1289</v>
      </c>
      <c r="G9" s="162" t="s">
        <v>1291</v>
      </c>
    </row>
    <row r="10" spans="2:7">
      <c r="B10" s="161" t="s">
        <v>1292</v>
      </c>
      <c r="C10" s="161">
        <v>265193</v>
      </c>
      <c r="D10" s="161" t="s">
        <v>1293</v>
      </c>
      <c r="E10" s="161" t="s">
        <v>758</v>
      </c>
      <c r="F10" s="161" t="s">
        <v>54</v>
      </c>
      <c r="G10" s="161" t="s">
        <v>1294</v>
      </c>
    </row>
    <row r="11" spans="2:7">
      <c r="B11" s="161" t="s">
        <v>1295</v>
      </c>
      <c r="C11" s="161">
        <v>293716</v>
      </c>
      <c r="D11" s="161" t="s">
        <v>1296</v>
      </c>
      <c r="E11" s="161" t="s">
        <v>758</v>
      </c>
      <c r="F11" s="161" t="s">
        <v>54</v>
      </c>
      <c r="G11" s="162">
        <v>46204</v>
      </c>
    </row>
    <row r="12" spans="2:7">
      <c r="B12" s="161" t="s">
        <v>1297</v>
      </c>
      <c r="C12" s="161">
        <v>257258</v>
      </c>
      <c r="D12" s="161" t="s">
        <v>1298</v>
      </c>
      <c r="E12" s="161" t="s">
        <v>770</v>
      </c>
      <c r="F12" s="161" t="s">
        <v>71</v>
      </c>
      <c r="G12" s="162">
        <v>46327</v>
      </c>
    </row>
    <row r="13" spans="2:7" ht="29.25">
      <c r="B13" s="161" t="s">
        <v>1299</v>
      </c>
      <c r="C13" s="161">
        <v>371147</v>
      </c>
      <c r="D13" s="161" t="s">
        <v>1300</v>
      </c>
      <c r="E13" s="161" t="s">
        <v>770</v>
      </c>
      <c r="F13" s="161" t="s">
        <v>71</v>
      </c>
      <c r="G13" s="161" t="s">
        <v>1294</v>
      </c>
    </row>
    <row r="14" spans="2:7">
      <c r="B14" s="161" t="s">
        <v>1301</v>
      </c>
      <c r="C14" s="161">
        <v>259230</v>
      </c>
      <c r="D14" s="161" t="s">
        <v>1302</v>
      </c>
      <c r="E14" s="161" t="s">
        <v>770</v>
      </c>
      <c r="F14" s="161" t="s">
        <v>71</v>
      </c>
      <c r="G14" s="162">
        <v>45992</v>
      </c>
    </row>
    <row r="15" spans="2:7">
      <c r="B15" s="161" t="s">
        <v>1303</v>
      </c>
      <c r="C15" s="161">
        <v>370705</v>
      </c>
      <c r="D15" s="161"/>
      <c r="E15" s="161" t="s">
        <v>770</v>
      </c>
      <c r="F15" s="161" t="s">
        <v>71</v>
      </c>
      <c r="G15" s="161" t="s">
        <v>1294</v>
      </c>
    </row>
    <row r="16" spans="2:7" ht="29.25">
      <c r="B16" s="161" t="s">
        <v>1304</v>
      </c>
      <c r="C16" s="161">
        <v>258542</v>
      </c>
      <c r="D16" s="161" t="s">
        <v>1305</v>
      </c>
      <c r="E16" s="161" t="s">
        <v>774</v>
      </c>
      <c r="F16" s="161" t="s">
        <v>335</v>
      </c>
      <c r="G16" s="162">
        <v>45962</v>
      </c>
    </row>
    <row r="17" spans="2:7" ht="29.25">
      <c r="B17" s="161" t="s">
        <v>1306</v>
      </c>
      <c r="C17" s="161">
        <v>257050</v>
      </c>
      <c r="D17" s="161" t="s">
        <v>1307</v>
      </c>
      <c r="E17" s="161" t="s">
        <v>774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C8" sqref="C8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7" t="s">
        <v>1308</v>
      </c>
      <c r="C2" s="217"/>
      <c r="D2" s="217"/>
      <c r="E2" s="217"/>
      <c r="F2" s="217"/>
      <c r="G2" s="217"/>
    </row>
    <row r="3" spans="2:7" ht="19.5" customHeight="1">
      <c r="B3" s="217"/>
      <c r="C3" s="217"/>
      <c r="D3" s="217"/>
      <c r="E3" s="217"/>
      <c r="F3" s="217"/>
      <c r="G3" s="217"/>
    </row>
    <row r="4" spans="2:7" ht="19.5" customHeight="1">
      <c r="B4" s="163" t="s">
        <v>1309</v>
      </c>
      <c r="C4" s="163" t="s">
        <v>1310</v>
      </c>
      <c r="D4" s="163" t="s">
        <v>1311</v>
      </c>
      <c r="E4" s="163" t="s">
        <v>1312</v>
      </c>
      <c r="F4" s="160" t="s">
        <v>1313</v>
      </c>
      <c r="G4" s="163" t="s">
        <v>1314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710</v>
      </c>
      <c r="C6" s="167">
        <v>9341</v>
      </c>
      <c r="D6" s="168">
        <v>46055</v>
      </c>
      <c r="E6" s="167">
        <v>8.5</v>
      </c>
      <c r="F6" s="169" t="s">
        <v>1315</v>
      </c>
      <c r="G6" s="167"/>
    </row>
    <row r="7" spans="2:7" ht="19.5" customHeight="1">
      <c r="B7" s="167" t="s">
        <v>724</v>
      </c>
      <c r="C7" s="167">
        <v>7629</v>
      </c>
      <c r="D7" s="168">
        <v>46062</v>
      </c>
      <c r="E7" s="167">
        <v>11000</v>
      </c>
      <c r="F7" s="169" t="s">
        <v>1316</v>
      </c>
      <c r="G7" s="167"/>
    </row>
    <row r="8" spans="2:7" ht="19.5" customHeight="1">
      <c r="B8" s="167" t="s">
        <v>758</v>
      </c>
      <c r="C8" s="167">
        <v>7694</v>
      </c>
      <c r="D8" s="168">
        <v>46069</v>
      </c>
      <c r="E8" s="167">
        <v>8000</v>
      </c>
      <c r="F8" s="169" t="s">
        <v>1315</v>
      </c>
      <c r="G8" s="167"/>
    </row>
    <row r="9" spans="2:7" ht="19.5" customHeight="1">
      <c r="B9" s="167" t="s">
        <v>770</v>
      </c>
      <c r="C9" s="167">
        <v>7663</v>
      </c>
      <c r="D9" s="168">
        <v>46056</v>
      </c>
      <c r="E9" s="167">
        <v>9000</v>
      </c>
      <c r="F9" s="169" t="s">
        <v>1315</v>
      </c>
      <c r="G9" s="167"/>
    </row>
    <row r="10" spans="2:7" ht="19.5" customHeight="1">
      <c r="B10" s="167" t="s">
        <v>1317</v>
      </c>
      <c r="C10" s="167">
        <v>9038</v>
      </c>
      <c r="D10" s="168">
        <v>46063</v>
      </c>
      <c r="E10" s="167">
        <v>11450</v>
      </c>
      <c r="F10" s="169" t="s">
        <v>1318</v>
      </c>
      <c r="G10" s="167"/>
    </row>
    <row r="11" spans="2:7" ht="19.5" customHeight="1">
      <c r="B11" s="167" t="s">
        <v>747</v>
      </c>
      <c r="C11" s="167" t="s">
        <v>1319</v>
      </c>
      <c r="D11" s="168">
        <v>46066</v>
      </c>
      <c r="E11" s="167">
        <v>9500</v>
      </c>
      <c r="F11" s="169" t="s">
        <v>1320</v>
      </c>
      <c r="G11" s="167"/>
    </row>
    <row r="12" spans="2:7" ht="19.5" customHeight="1">
      <c r="B12" s="167" t="s">
        <v>747</v>
      </c>
      <c r="C12" s="167" t="s">
        <v>1321</v>
      </c>
      <c r="D12" s="168">
        <v>46066</v>
      </c>
      <c r="E12" s="167">
        <v>10500</v>
      </c>
      <c r="F12" s="169" t="s">
        <v>1320</v>
      </c>
      <c r="G12" s="167"/>
    </row>
    <row r="13" spans="2:7" ht="19.5" customHeight="1">
      <c r="B13" s="167" t="s">
        <v>747</v>
      </c>
      <c r="C13" s="167" t="s">
        <v>1322</v>
      </c>
      <c r="D13" s="168">
        <v>46066</v>
      </c>
      <c r="E13" s="167">
        <v>9000</v>
      </c>
      <c r="F13" s="169" t="s">
        <v>1320</v>
      </c>
      <c r="G13" s="167"/>
    </row>
    <row r="14" spans="2:7" ht="19.5" customHeight="1">
      <c r="B14" s="167"/>
      <c r="C14" s="167"/>
      <c r="D14" s="168"/>
      <c r="E14" s="167"/>
      <c r="F14" s="169"/>
      <c r="G14" s="167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8" t="s">
        <v>1323</v>
      </c>
      <c r="D5" s="219"/>
      <c r="E5" s="219"/>
      <c r="F5" s="219"/>
      <c r="G5" s="219"/>
      <c r="H5" s="219"/>
      <c r="I5" s="219"/>
      <c r="J5" s="220"/>
      <c r="K5" s="221" t="s">
        <v>1324</v>
      </c>
      <c r="L5" s="222"/>
      <c r="M5" s="222"/>
      <c r="N5" s="222"/>
      <c r="O5" s="223" t="s">
        <v>1325</v>
      </c>
      <c r="P5" s="224"/>
    </row>
    <row r="6" spans="1:16" s="74" customFormat="1" ht="15" customHeight="1">
      <c r="A6" s="66" t="s">
        <v>1326</v>
      </c>
      <c r="B6" s="75" t="s">
        <v>1327</v>
      </c>
      <c r="C6" s="76" t="s">
        <v>626</v>
      </c>
      <c r="D6" s="77" t="s">
        <v>627</v>
      </c>
      <c r="E6" s="76" t="s">
        <v>1328</v>
      </c>
      <c r="F6" s="76" t="s">
        <v>617</v>
      </c>
      <c r="G6" s="76" t="s">
        <v>621</v>
      </c>
      <c r="H6" s="115" t="s">
        <v>1329</v>
      </c>
      <c r="I6" s="78" t="s">
        <v>622</v>
      </c>
      <c r="J6" s="78" t="s">
        <v>623</v>
      </c>
      <c r="K6" s="79" t="s">
        <v>617</v>
      </c>
      <c r="L6" s="79" t="s">
        <v>1330</v>
      </c>
      <c r="M6" s="80" t="s">
        <v>1329</v>
      </c>
      <c r="N6" s="81" t="s">
        <v>621</v>
      </c>
      <c r="O6" s="158" t="s">
        <v>664</v>
      </c>
      <c r="P6" s="133" t="s">
        <v>1331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8.3333333333333329E-2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8.3333333333333329E-2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6.25E-2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ZCD1</v>
      </c>
      <c r="G349" s="83" t="str">
        <f>IF(SP_SUL!M349="","*",SP_SUL!M349)</f>
        <v>ZCD</v>
      </c>
      <c r="H349" s="116">
        <f>IF(SP_SUL!K349="","*",SP_SUL!K349)</f>
        <v>113</v>
      </c>
      <c r="I349" s="113">
        <f>IF(SP_SUL!O349="","*",SP_SUL!O349)</f>
        <v>0.375</v>
      </c>
      <c r="J349" s="113">
        <f>IF(SP_SUL!P349="","*",SP_SUL!P349)</f>
        <v>6.25E-2</v>
      </c>
      <c r="K349" s="83" t="str">
        <f>IF(SP_SUL!AK349="","*",SP_SUL!AK349)</f>
        <v>ZCD1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>
        <f>IF(SP_SUL!BH349="","*",SP_SUL!BH349)</f>
        <v>2</v>
      </c>
      <c r="P349" s="147" t="str">
        <f>IF($A$2=1,IF(SP_SUL!BJ349="","*",SP_SUL!BJ349),IF(SP_SUL!BK349="","*",SP_SUL!BK349))</f>
        <v>Intervalo das 08:25h as 10:05h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>
        <f>IF(SP_SUL!BH350="","*",SP_SUL!BH350)</f>
        <v>0</v>
      </c>
      <c r="P350" s="147" t="str">
        <f>IF($A$2=1,IF(SP_SUL!BJ350="","*",SP_SUL!BJ350),IF(SP_SUL!BK350="","*",SP_SUL!BK350))</f>
        <v>Pronto as 7h - sem previsão de faixa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>
        <f>IF(SP_SUL!BH352="","*",SP_SUL!BH352)</f>
        <v>2</v>
      </c>
      <c r="P352" s="147" t="str">
        <f>IF($A$2=1,IF(SP_SUL!BJ352="","*",SP_SUL!BJ352),IF(SP_SUL!BK352="","*",SP_SUL!BK352))</f>
        <v>Trabalhou em boletim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>
        <f>IF(SP_SUL!BH353="","*",SP_SUL!BH353)</f>
        <v>0</v>
      </c>
      <c r="P353" s="147" t="str">
        <f>IF($A$2=1,IF(SP_SUL!BJ353="","*",SP_SUL!BJ353),IF(SP_SUL!BK353="","*",SP_SUL!BK353))</f>
        <v>Não enviou MC1  - Equipe de folga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>
        <f>IF(SP_SUL!BH354="","*",SP_SUL!BH354)</f>
        <v>2</v>
      </c>
      <c r="P354" s="147" t="str">
        <f>IF($A$2=1,IF(SP_SUL!BJ354="","*",SP_SUL!BJ354),IF(SP_SUL!BK354="","*",SP_SUL!BK354))</f>
        <v>Trabalhou em boletim</v>
      </c>
    </row>
    <row r="355" spans="1:16" hidden="1">
      <c r="A355" s="82" t="str">
        <f>IF(SP_SUL!B355="","*",SP_SUL!B355)</f>
        <v>*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>
        <f>IF(SP_SUL!BH355="","*",SP_SUL!BH355)</f>
        <v>2</v>
      </c>
      <c r="P355" s="147" t="str">
        <f>IF($A$2=1,IF(SP_SUL!BJ355="","*",SP_SUL!BJ355),IF(SP_SUL!BK355="","*",SP_SUL!BK355))</f>
        <v>Trabalhou em boletim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>
        <f>IF(SP_SUL!BH357="","*",SP_SUL!BH357)</f>
        <v>0</v>
      </c>
      <c r="P357" s="147" t="str">
        <f>IF($A$2=1,IF(SP_SUL!BJ357="","*",SP_SUL!BJ357),IF(SP_SUL!BK357="","*",SP_SUL!BK357))</f>
        <v>MC1 08:11h - sem oportunidade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>
        <f>IF(SP_SUL!BH358="","*",SP_SUL!BH358)</f>
        <v>2</v>
      </c>
      <c r="P358" s="147" t="str">
        <f>IF($A$2=1,IF(SP_SUL!BJ358="","*",SP_SUL!BJ358),IF(SP_SUL!BK358="","*",SP_SUL!BK358))</f>
        <v>MC1 09:02h - autorizado as 12:30h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>
        <f>IF(SP_SUL!BH359="","*",SP_SUL!BH359)</f>
        <v>2</v>
      </c>
      <c r="P359" s="147" t="str">
        <f>IF($A$2=1,IF(SP_SUL!BJ359="","*",SP_SUL!BJ359),IF(SP_SUL!BK359="","*",SP_SUL!BK359))</f>
        <v>Intervalo das 13:21h as 16:21h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>
        <f>IF(SP_SUL!BH360="","*",SP_SUL!BH360)</f>
        <v>2</v>
      </c>
      <c r="P360" s="147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>
        <f>IF(SP_SUL!BH361="","*",SP_SUL!BH361)</f>
        <v>0</v>
      </c>
      <c r="P361" s="147" t="str">
        <f>IF($A$2=1,IF(SP_SUL!BJ361="","*",SP_SUL!BJ361),IF(SP_SUL!BK361="","*",SP_SUL!BK361))</f>
        <v>Tempo fechado com garoa, sem condições para solda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>
        <f>IF(SP_SUL!BH362="","*",SP_SUL!BH362)</f>
        <v>0</v>
      </c>
      <c r="P362" s="147" t="str">
        <f>IF($A$2=1,IF(SP_SUL!BJ362="","*",SP_SUL!BJ362),IF(SP_SUL!BK362="","*",SP_SUL!BK362))</f>
        <v>Tempo fechado com garoa, sem condições para solda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>
        <f>IF(SP_SUL!BH364="","*",SP_SUL!BH364)</f>
        <v>0</v>
      </c>
      <c r="P364" s="147" t="str">
        <f>IF($A$2=1,IF(SP_SUL!BJ364="","*",SP_SUL!BJ364),IF(SP_SUL!BK364="","*",SP_SUL!BK364))</f>
        <v>Não solicitou intervalo - não retornaram justificativa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>
        <f>IF(SP_SUL!BH365="","*",SP_SUL!BH365)</f>
        <v>0</v>
      </c>
      <c r="P365" s="147" t="str">
        <f>IF($A$2=1,IF(SP_SUL!BJ365="","*",SP_SUL!BJ365),IF(SP_SUL!BK365="","*",SP_SUL!BK365))</f>
        <v>Não solicitou intervalo - não retornaram justificativa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>
        <f>IF(SP_SUL!BH366="","*",SP_SUL!BH366)</f>
        <v>0</v>
      </c>
      <c r="P366" s="147" t="str">
        <f>IF($A$2=1,IF(SP_SUL!BJ366="","*",SP_SUL!BJ366),IF(SP_SUL!BK366="","*",SP_SUL!BK366))</f>
        <v>Pronto as 08:28h - sem oportunidade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>
        <f>IF(SP_SUL!BH367="","*",SP_SUL!BH367)</f>
        <v>0</v>
      </c>
      <c r="P367" s="147" t="str">
        <f>IF($A$2=1,IF(SP_SUL!BJ367="","*",SP_SUL!BJ367),IF(SP_SUL!BK367="","*",SP_SUL!BK367))</f>
        <v xml:space="preserve">Loco 7663 baixo nível de óleo lubrificante 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>
        <f>IF(SP_SUL!BH368="","*",SP_SUL!BH368)</f>
        <v>0</v>
      </c>
      <c r="P368" s="147" t="str">
        <f>IF($A$2=1,IF(SP_SUL!BJ368="","*",SP_SUL!BJ368),IF(SP_SUL!BK368="","*",SP_SUL!BK368))</f>
        <v>Pronto as 07:25 - chuva no local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>
        <f>IF(SP_SUL!BH370="","*",SP_SUL!BH370)</f>
        <v>0</v>
      </c>
      <c r="P370" s="147" t="str">
        <f>IF($A$2=1,IF(SP_SUL!BJ370="","*",SP_SUL!BJ370),IF(SP_SUL!BK370="","*",SP_SUL!BK370))</f>
        <v>Equipe de folga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>
        <f>IF(SP_SUL!BH371="","*",SP_SUL!BH371)</f>
        <v>0</v>
      </c>
      <c r="P371" s="147" t="str">
        <f>IF($A$2=1,IF(SP_SUL!BJ371="","*",SP_SUL!BJ371),IF(SP_SUL!BK371="","*",SP_SUL!BK371))</f>
        <v xml:space="preserve">MC1 as 08:05h - sem faixa 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>
        <f>IF(SP_SUL!BH373="","*",SP_SUL!BH373)</f>
        <v>2</v>
      </c>
      <c r="P373" s="147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>
        <f>IF(SP_SUL!BH374="","*",SP_SUL!BH374)</f>
        <v>0</v>
      </c>
      <c r="P374" s="147" t="str">
        <f>IF($A$2=1,IF(SP_SUL!BJ374="","*",SP_SUL!BJ374),IF(SP_SUL!BK374="","*",SP_SUL!BK374))</f>
        <v>*</v>
      </c>
    </row>
    <row r="375" spans="1:16" hidden="1">
      <c r="A375" s="82">
        <f>IF(SP_SUL!B375="","*",SP_SUL!B375)</f>
        <v>46069</v>
      </c>
      <c r="B375" s="83" t="str">
        <f>IF(SP_SUL!X375="","*",SP_SUL!X375)</f>
        <v>Extra</v>
      </c>
      <c r="C375" s="83" t="str">
        <f>IF(SP_SUL!S375="","*",SP_SUL!S375)</f>
        <v>SP SUL</v>
      </c>
      <c r="D375" s="83" t="str">
        <f>IF(SP_SUL!T375="","*",SP_SUL!T375)</f>
        <v>ZBV-ZRX</v>
      </c>
      <c r="E375" s="83" t="str">
        <f>IF(SP_SUL!D375="","*",SP_SUL!D375)</f>
        <v>E42</v>
      </c>
      <c r="F375" s="83" t="str">
        <f>IF(SP_SUL!H375="","*",SP_SUL!H375)</f>
        <v>ZBV3</v>
      </c>
      <c r="G375" s="83" t="str">
        <f>IF(SP_SUL!M375="","*",SP_SUL!M375)</f>
        <v>ZBM</v>
      </c>
      <c r="H375" s="116">
        <f>IF(SP_SUL!K375="","*",SP_SUL!K375)</f>
        <v>54.96</v>
      </c>
      <c r="I375" s="113">
        <f>IF(SP_SUL!O375="","*",SP_SUL!O375)</f>
        <v>0.45833333333333331</v>
      </c>
      <c r="J375" s="113">
        <f>IF(SP_SUL!P375="","*",SP_SUL!P375)</f>
        <v>0.16666666666666666</v>
      </c>
      <c r="K375" s="83" t="str">
        <f>IF(SP_SUL!AK375="","*",SP_SUL!AK375)</f>
        <v>ZBV3</v>
      </c>
      <c r="L375" s="83" t="str">
        <f>IF(SP_SUL!AM375="","*",SP_SUL!AM375)</f>
        <v>ZBM</v>
      </c>
      <c r="M375" s="83">
        <f>IF(SP_SUL!AP375="","*",SP_SUL!AP375)</f>
        <v>54.96</v>
      </c>
      <c r="N375" s="83" t="str">
        <f>IF(SP_SUL!AM375="","*",SP_SUL!AM375)</f>
        <v>ZBM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>
        <f>IF(SP_SUL!BH377="","*",SP_SUL!BH377)</f>
        <v>0</v>
      </c>
      <c r="P377" s="147" t="str">
        <f>IF($A$2=1,IF(SP_SUL!BJ377="","*",SP_SUL!BJ377),IF(SP_SUL!BK377="","*",SP_SUL!BK377))</f>
        <v>TP não solicita intervalo/ realizado acabamento.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 t="str">
        <f>IF(SP_SUL!BH378="","*",SP_SUL!BH378)</f>
        <v>*</v>
      </c>
      <c r="P378" s="147" t="str">
        <f>IF($A$2=1,IF(SP_SUL!BJ378="","*",SP_SUL!BJ378),IF(SP_SUL!BK378="","*",SP_SUL!BK378))</f>
        <v>Acionado maquinista  /  MC1 10h31 /autorizado entrada na via 11h52 / aguardando passagem do M80 para deslocar para km de trabalho.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>
        <f>IF(SP_SUL!BH379="","*",SP_SUL!BH379)</f>
        <v>1</v>
      </c>
      <c r="P379" s="147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 Aguardando passagem do M80 para realizar a descarga de dormentes no km190+000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>
        <f>IF(SP_SUL!BH380="","*",SP_SUL!BH380)</f>
        <v>0</v>
      </c>
      <c r="P380" s="147" t="str">
        <f>IF($A$2=1,IF(SP_SUL!BJ380="","*",SP_SUL!BJ380),IF(SP_SUL!BK380="","*",SP_SUL!BK380))</f>
        <v>Cancelado pela via / priorização de W59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>
        <f>IF(SP_SUL!BH381="","*",SP_SUL!BH381)</f>
        <v>0</v>
      </c>
      <c r="P381" s="147" t="str">
        <f>IF($A$2=1,IF(SP_SUL!BJ381="","*",SP_SUL!BJ381),IF(SP_SUL!BK381="","*",SP_SUL!BK381))</f>
        <v>Cancelado pela via / priorização de W59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>
        <f>IF(SP_SUL!BH382="","*",SP_SUL!BH382)</f>
        <v>0</v>
      </c>
      <c r="P382" s="147" t="str">
        <f>IF($A$2=1,IF(SP_SUL!BJ382="","*",SP_SUL!BJ382),IF(SP_SUL!BK382="","*",SP_SUL!BK382))</f>
        <v>Alterado programação, solicita MC1 em ZMA.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>
        <f>IF(SP_SUL!BH384="","*",SP_SUL!BH384)</f>
        <v>0</v>
      </c>
      <c r="P384" s="147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>
        <f>IF(SP_SUL!BH385="","*",SP_SUL!BH385)</f>
        <v>2</v>
      </c>
      <c r="P385" s="147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130ZEM2</v>
      </c>
      <c r="L386" s="83" t="str">
        <f>IF(SP_SUL!AM386="","*",SP_SUL!AM386)</f>
        <v>ZEM-ZKW</v>
      </c>
      <c r="M386" s="83">
        <f>IF(SP_SUL!AP386="","*",SP_SUL!AP386)</f>
        <v>135</v>
      </c>
      <c r="N386" s="83" t="str">
        <f>IF(SP_SUL!AM386="","*",SP_SUL!AM386)</f>
        <v>ZEM-ZKW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ZKW-ZYU</v>
      </c>
      <c r="M387" s="83">
        <f>IF(SP_SUL!AP387="","*",SP_SUL!AP387)</f>
        <v>102.5</v>
      </c>
      <c r="N387" s="83" t="str">
        <f>IF(SP_SUL!AM387="","*",SP_SUL!AM387)</f>
        <v>ZKW-ZYU</v>
      </c>
      <c r="O387" s="110">
        <f>IF(SP_SUL!BH387="","*",SP_SUL!BH387)</f>
        <v>2</v>
      </c>
      <c r="P387" s="147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ZKW-ZYU</v>
      </c>
      <c r="M388" s="83">
        <f>IF(SP_SUL!AP388="","*",SP_SUL!AP388)</f>
        <v>102.5</v>
      </c>
      <c r="N388" s="83" t="str">
        <f>IF(SP_SUL!AM388="","*",SP_SUL!AM388)</f>
        <v>ZKW-ZYU</v>
      </c>
      <c r="O388" s="110">
        <f>IF(SP_SUL!BH388="","*",SP_SUL!BH388)</f>
        <v>2</v>
      </c>
      <c r="P388" s="147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2">
        <f>IF(SP_SUL!B389="","*",SP_SUL!B389)</f>
        <v>46069</v>
      </c>
      <c r="B389" s="83" t="str">
        <f>IF(SP_SUL!X389="","*",SP_SUL!X389)</f>
        <v>Extra</v>
      </c>
      <c r="C389" s="83" t="str">
        <f>IF(SP_SUL!S389="","*",SP_SUL!S389)</f>
        <v>SP SUL</v>
      </c>
      <c r="D389" s="83" t="str">
        <f>IF(SP_SUL!T389="","*",SP_SUL!T389)</f>
        <v>ZKE-ZEV</v>
      </c>
      <c r="E389" s="83" t="str">
        <f>IF(SP_SUL!D389="","*",SP_SUL!D389)</f>
        <v>DIEGO (TP-681)</v>
      </c>
      <c r="F389" s="83" t="str">
        <f>IF(SP_SUL!H389="","*",SP_SUL!H389)</f>
        <v>-</v>
      </c>
      <c r="G389" s="83" t="str">
        <f>IF(SP_SUL!M389="","*",SP_SUL!M389)</f>
        <v>ZKW-ZLU</v>
      </c>
      <c r="H389" s="116">
        <f>IF(SP_SUL!K389="","*",SP_SUL!K389)</f>
        <v>104.5</v>
      </c>
      <c r="I389" s="113">
        <f>IF(SP_SUL!O389="","*",SP_SUL!O389)</f>
        <v>0.41666666666666669</v>
      </c>
      <c r="J389" s="113">
        <f>IF(SP_SUL!P389="","*",SP_SUL!P389)</f>
        <v>8.3333333333333329E-2</v>
      </c>
      <c r="K389" s="83" t="str">
        <f>IF(SP_SUL!AK389="","*",SP_SUL!AK389)</f>
        <v>-</v>
      </c>
      <c r="L389" s="83" t="str">
        <f>IF(SP_SUL!AM389="","*",SP_SUL!AM389)</f>
        <v>ZKW-ZLU</v>
      </c>
      <c r="M389" s="83">
        <f>IF(SP_SUL!AP389="","*",SP_SUL!AP389)</f>
        <v>104.5</v>
      </c>
      <c r="N389" s="83" t="str">
        <f>IF(SP_SUL!AM389="","*",SP_SUL!AM389)</f>
        <v>ZKW-ZLU</v>
      </c>
      <c r="O389" s="110">
        <f>IF(SP_SUL!BH389="","*",SP_SUL!BH389)</f>
        <v>2</v>
      </c>
      <c r="P389" s="147" t="str">
        <f>IF($A$2=1,IF(SP_SUL!BJ389="","*",SP_SUL!BJ389),IF(SP_SUL!BK389="","*",SP_SUL!BK389))</f>
        <v>TP pronto 09h32 / Realizado  intrervalo das 09h32 até 12h00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121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121</v>
      </c>
      <c r="N390" s="83" t="str">
        <f>IF(SP_SUL!AM390="","*",SP_SUL!AM390)</f>
        <v>ZWI-ZEM</v>
      </c>
      <c r="O390" s="110">
        <f>IF(SP_SUL!BH390="","*",SP_SUL!BH390)</f>
        <v>2</v>
      </c>
      <c r="P390" s="147" t="str">
        <f>IF($A$2=1,IF(SP_SUL!BJ390="","*",SP_SUL!BJ390),IF(SP_SUL!BK390="","*",SP_SUL!BK390))</f>
        <v>TP pronto 08h50 / Realizado intervalo 09:12 até 11:12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>
        <f>IF(SP_SUL!BH391="","*",SP_SUL!BH391)</f>
        <v>2</v>
      </c>
      <c r="P391" s="147" t="str">
        <f>IF($A$2=1,IF(SP_SUL!BJ391="","*",SP_SUL!BJ391),IF(SP_SUL!BK391="","*",SP_SUL!BK391))</f>
        <v>TP pronto 08h50 / Realizado intervalo 09:12 até 11:12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>
        <f>IF(SP_SUL!BH393="","*",SP_SUL!BH393)</f>
        <v>1</v>
      </c>
      <c r="P393" s="147" t="str">
        <f>IF($A$2=1,IF(SP_SUL!BJ393="","*",SP_SUL!BJ393),IF(SP_SUL!BK393="","*",SP_SUL!BK393))</f>
        <v>*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>
        <f>IF(SP_SUL!BH394="","*",SP_SUL!BH394)</f>
        <v>1</v>
      </c>
      <c r="P394" s="147" t="str">
        <f>IF($A$2=1,IF(SP_SUL!BJ394="","*",SP_SUL!BJ394),IF(SP_SUL!BK394="","*",SP_SUL!BK394))</f>
        <v>*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>
        <f>IF(SP_SUL!BH395="","*",SP_SUL!BH395)</f>
        <v>1</v>
      </c>
      <c r="P395" s="147" t="str">
        <f>IF($A$2=1,IF(SP_SUL!BJ395="","*",SP_SUL!BJ395),IF(SP_SUL!BK395="","*",SP_SUL!BK395))</f>
        <v>*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>
        <f>IF(SP_SUL!BH396="","*",SP_SUL!BH396)</f>
        <v>0</v>
      </c>
      <c r="P396" s="147" t="str">
        <f>IF($A$2=1,IF(SP_SUL!BJ396="","*",SP_SUL!BJ396),IF(SP_SUL!BK396="","*",SP_SUL!BK396))</f>
        <v xml:space="preserve">Equipe pronta 09:05, sem oportunidade </v>
      </c>
    </row>
    <row r="397" spans="1:16" hidden="1">
      <c r="A397" s="82">
        <f>IF(SP_SUL!B397="","*",SP_SUL!B397)</f>
        <v>46069</v>
      </c>
      <c r="B397" s="83" t="str">
        <f>IF(SP_SUL!X397="","*",SP_SUL!X397)</f>
        <v>Oportunidade</v>
      </c>
      <c r="C397" s="83" t="str">
        <f>IF(SP_SUL!S397="","*",SP_SUL!S397)</f>
        <v>SP SUL</v>
      </c>
      <c r="D397" s="83" t="str">
        <f>IF(SP_SUL!T397="","*",SP_SUL!T397)</f>
        <v>ZPT-ZPG</v>
      </c>
      <c r="E397" s="83" t="str">
        <f>IF(SP_SUL!D397="","*",SP_SUL!D397)</f>
        <v>RAFAEL (TP-695)</v>
      </c>
      <c r="F397" s="83" t="str">
        <f>IF(SP_SUL!H397="","*",SP_SUL!H397)</f>
        <v>-</v>
      </c>
      <c r="G397" s="83" t="str">
        <f>IF(SP_SUL!M397="","*",SP_SUL!M397)</f>
        <v>ZGM-ZZV</v>
      </c>
      <c r="H397" s="116">
        <f>IF(SP_SUL!K397="","*",SP_SUL!K397)</f>
        <v>116.81</v>
      </c>
      <c r="I397" s="113">
        <f>IF(SP_SUL!O397="","*",SP_SUL!O397)</f>
        <v>0.45833333333333331</v>
      </c>
      <c r="J397" s="113">
        <f>IF(SP_SUL!P397="","*",SP_SUL!P397)</f>
        <v>8.3333333333333329E-2</v>
      </c>
      <c r="K397" s="83" t="str">
        <f>IF(SP_SUL!AK397="","*",SP_SUL!AK397)</f>
        <v>-</v>
      </c>
      <c r="L397" s="83" t="str">
        <f>IF(SP_SUL!AM397="","*",SP_SUL!AM397)</f>
        <v>ZGM-ZZV</v>
      </c>
      <c r="M397" s="83">
        <f>IF(SP_SUL!AP397="","*",SP_SUL!AP397)</f>
        <v>116.81</v>
      </c>
      <c r="N397" s="83" t="str">
        <f>IF(SP_SUL!AM397="","*",SP_SUL!AM397)</f>
        <v>ZGM-ZZV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>
        <f>IF(SP_SUL!B400="","*",SP_SUL!B400)</f>
        <v>46070</v>
      </c>
      <c r="B400" s="83" t="str">
        <f>IF(SP_SUL!X400="","*",SP_SUL!X400)</f>
        <v>*</v>
      </c>
      <c r="C400" s="83" t="str">
        <f>IF(SP_SUL!S400="","*",SP_SUL!S400)</f>
        <v>SP SUL</v>
      </c>
      <c r="D400" s="83" t="str">
        <f>IF(SP_SUL!T400="","*",SP_SUL!T400)</f>
        <v>ZBV-ZRX</v>
      </c>
      <c r="E400" s="83" t="str">
        <f>IF(SP_SUL!D400="","*",SP_SUL!D400)</f>
        <v>EXPANSÃO TURMA 1</v>
      </c>
      <c r="F400" s="83" t="str">
        <f>IF(SP_SUL!H400="","*",SP_SUL!H400)</f>
        <v>-</v>
      </c>
      <c r="G400" s="83" t="str">
        <f>IF(SP_SUL!M400="","*",SP_SUL!M400)</f>
        <v>ZCD</v>
      </c>
      <c r="H400" s="116">
        <f>IF(SP_SUL!K400="","*",SP_SUL!K400)</f>
        <v>110.87</v>
      </c>
      <c r="I400" s="113">
        <f>IF(SP_SUL!O400="","*",SP_SUL!O400)</f>
        <v>0.35416666666666669</v>
      </c>
      <c r="J400" s="113">
        <f>IF(SP_SUL!P400="","*",SP_SUL!P400)</f>
        <v>0.125</v>
      </c>
      <c r="K400" s="83" t="str">
        <f>IF(SP_SUL!AK400="","*",SP_SUL!AK400)</f>
        <v>-</v>
      </c>
      <c r="L400" s="83" t="str">
        <f>IF(SP_SUL!AM400="","*",SP_SUL!AM400)</f>
        <v>ZCD</v>
      </c>
      <c r="M400" s="83">
        <f>IF(SP_SUL!AP400="","*",SP_SUL!AP400)</f>
        <v>110.87</v>
      </c>
      <c r="N400" s="83" t="str">
        <f>IF(SP_SUL!AM400="","*",SP_SUL!AM400)</f>
        <v>ZCD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 hidden="1">
      <c r="A401" s="82">
        <f>IF(SP_SUL!B401="","*",SP_SUL!B401)</f>
        <v>46070</v>
      </c>
      <c r="B401" s="83" t="str">
        <f>IF(SP_SUL!X401="","*",SP_SUL!X401)</f>
        <v>*</v>
      </c>
      <c r="C401" s="83" t="str">
        <f>IF(SP_SUL!S401="","*",SP_SUL!S401)</f>
        <v>SP SUL</v>
      </c>
      <c r="D401" s="83" t="str">
        <f>IF(SP_SUL!T401="","*",SP_SUL!T401)</f>
        <v>ZBV-ZRX</v>
      </c>
      <c r="E401" s="83" t="str">
        <f>IF(SP_SUL!D401="","*",SP_SUL!D401)</f>
        <v>KLECIO (TP-699)</v>
      </c>
      <c r="F401" s="83" t="str">
        <f>IF(SP_SUL!H401="","*",SP_SUL!H401)</f>
        <v>-</v>
      </c>
      <c r="G401" s="83" t="str">
        <f>IF(SP_SUL!M401="","*",SP_SUL!M401)</f>
        <v>ZAC-S</v>
      </c>
      <c r="H401" s="116">
        <f>IF(SP_SUL!K401="","*",SP_SUL!K401)</f>
        <v>77.212999999999994</v>
      </c>
      <c r="I401" s="113">
        <f>IF(SP_SUL!O401="","*",SP_SUL!O401)</f>
        <v>0.375</v>
      </c>
      <c r="J401" s="113">
        <f>IF(SP_SUL!P401="","*",SP_SUL!P401)</f>
        <v>6.25E-2</v>
      </c>
      <c r="K401" s="83" t="str">
        <f>IF(SP_SUL!AK401="","*",SP_SUL!AK401)</f>
        <v>-</v>
      </c>
      <c r="L401" s="83" t="str">
        <f>IF(SP_SUL!AM401="","*",SP_SUL!AM401)</f>
        <v>ZAC-S</v>
      </c>
      <c r="M401" s="83">
        <f>IF(SP_SUL!AP401="","*",SP_SUL!AP401)</f>
        <v>77.212999999999994</v>
      </c>
      <c r="N401" s="83" t="str">
        <f>IF(SP_SUL!AM401="","*",SP_SUL!AM401)</f>
        <v>ZAC-S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 hidden="1">
      <c r="A402" s="82">
        <f>IF(SP_SUL!B402="","*",SP_SUL!B402)</f>
        <v>46070</v>
      </c>
      <c r="B402" s="83" t="str">
        <f>IF(SP_SUL!X402="","*",SP_SUL!X402)</f>
        <v>*</v>
      </c>
      <c r="C402" s="83" t="str">
        <f>IF(SP_SUL!S402="","*",SP_SUL!S402)</f>
        <v>SP SUL</v>
      </c>
      <c r="D402" s="83" t="str">
        <f>IF(SP_SUL!T402="","*",SP_SUL!T402)</f>
        <v>ZBV-ZRX</v>
      </c>
      <c r="E402" s="83" t="str">
        <f>IF(SP_SUL!D402="","*",SP_SUL!D402)</f>
        <v>E42</v>
      </c>
      <c r="F402" s="83" t="str">
        <f>IF(SP_SUL!H402="","*",SP_SUL!H402)</f>
        <v>ZBV3</v>
      </c>
      <c r="G402" s="83" t="str">
        <f>IF(SP_SUL!M402="","*",SP_SUL!M402)</f>
        <v>ZBM</v>
      </c>
      <c r="H402" s="116">
        <f>IF(SP_SUL!K402="","*",SP_SUL!K402)</f>
        <v>54.96</v>
      </c>
      <c r="I402" s="113">
        <f>IF(SP_SUL!O402="","*",SP_SUL!O402)</f>
        <v>0.45833333333333331</v>
      </c>
      <c r="J402" s="113">
        <f>IF(SP_SUL!P402="","*",SP_SUL!P402)</f>
        <v>0.16666666666666666</v>
      </c>
      <c r="K402" s="83" t="str">
        <f>IF(SP_SUL!AK402="","*",SP_SUL!AK402)</f>
        <v>ZBV3</v>
      </c>
      <c r="L402" s="83" t="str">
        <f>IF(SP_SUL!AM402="","*",SP_SUL!AM402)</f>
        <v>ZBM</v>
      </c>
      <c r="M402" s="83">
        <f>IF(SP_SUL!AP402="","*",SP_SUL!AP402)</f>
        <v>54.96</v>
      </c>
      <c r="N402" s="83" t="str">
        <f>IF(SP_SUL!AM402="","*",SP_SUL!AM402)</f>
        <v>ZBM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>
        <f>IF(SP_SUL!B404="","*",SP_SUL!B404)</f>
        <v>46070</v>
      </c>
      <c r="B404" s="83" t="str">
        <f>IF(SP_SUL!X404="","*",SP_SUL!X404)</f>
        <v>Oportunidade</v>
      </c>
      <c r="C404" s="83" t="str">
        <f>IF(SP_SUL!S404="","*",SP_SUL!S404)</f>
        <v>SP SUL</v>
      </c>
      <c r="D404" s="83" t="str">
        <f>IF(SP_SUL!T404="","*",SP_SUL!T404)</f>
        <v>ZBV-ZKE</v>
      </c>
      <c r="E404" s="83" t="str">
        <f>IF(SP_SUL!D404="","*",SP_SUL!D404)</f>
        <v>ROGÉRIO (TP-730)</v>
      </c>
      <c r="F404" s="83" t="str">
        <f>IF(SP_SUL!H404="","*",SP_SUL!H404)</f>
        <v>-</v>
      </c>
      <c r="G404" s="83" t="str">
        <f>IF(SP_SUL!M404="","*",SP_SUL!M404)</f>
        <v>ZXI-ZIC</v>
      </c>
      <c r="H404" s="116">
        <f>IF(SP_SUL!K404="","*",SP_SUL!K404)</f>
        <v>225</v>
      </c>
      <c r="I404" s="113">
        <f>IF(SP_SUL!O404="","*",SP_SUL!O404)</f>
        <v>0.375</v>
      </c>
      <c r="J404" s="113">
        <f>IF(SP_SUL!P404="","*",SP_SUL!P404)</f>
        <v>8.3333333333333329E-2</v>
      </c>
      <c r="K404" s="83" t="str">
        <f>IF(SP_SUL!AK404="","*",SP_SUL!AK404)</f>
        <v>-</v>
      </c>
      <c r="L404" s="83" t="str">
        <f>IF(SP_SUL!AM404="","*",SP_SUL!AM404)</f>
        <v>ZXI-ZIC</v>
      </c>
      <c r="M404" s="83">
        <f>IF(SP_SUL!AP404="","*",SP_SUL!AP404)</f>
        <v>225</v>
      </c>
      <c r="N404" s="83" t="str">
        <f>IF(SP_SUL!AM404="","*",SP_SUL!AM404)</f>
        <v>ZXI-ZIC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 hidden="1">
      <c r="A405" s="82">
        <f>IF(SP_SUL!B405="","*",SP_SUL!B405)</f>
        <v>46070</v>
      </c>
      <c r="B405" s="83" t="str">
        <f>IF(SP_SUL!X405="","*",SP_SUL!X405)</f>
        <v>Oportunidade</v>
      </c>
      <c r="C405" s="83" t="str">
        <f>IF(SP_SUL!S405="","*",SP_SUL!S405)</f>
        <v>SP SUL</v>
      </c>
      <c r="D405" s="83" t="str">
        <f>IF(SP_SUL!T405="","*",SP_SUL!T405)</f>
        <v>ZBV-ZKE</v>
      </c>
      <c r="E405" s="83" t="str">
        <f>IF(SP_SUL!D405="","*",SP_SUL!D405)</f>
        <v>W59</v>
      </c>
      <c r="F405" s="83" t="str">
        <f>IF(SP_SUL!H405="","*",SP_SUL!H405)</f>
        <v>ZYU1</v>
      </c>
      <c r="G405" s="83" t="str">
        <f>IF(SP_SUL!M405="","*",SP_SUL!M405)</f>
        <v>ZXI-ZIC</v>
      </c>
      <c r="H405" s="116">
        <f>IF(SP_SUL!K405="","*",SP_SUL!K405)</f>
        <v>225</v>
      </c>
      <c r="I405" s="113">
        <f>IF(SP_SUL!O405="","*",SP_SUL!O405)</f>
        <v>0.375</v>
      </c>
      <c r="J405" s="113">
        <f>IF(SP_SUL!P405="","*",SP_SUL!P405)</f>
        <v>4.1666666666666664E-2</v>
      </c>
      <c r="K405" s="83" t="str">
        <f>IF(SP_SUL!AK405="","*",SP_SUL!AK405)</f>
        <v>ZYU1</v>
      </c>
      <c r="L405" s="83" t="str">
        <f>IF(SP_SUL!AM405="","*",SP_SUL!AM405)</f>
        <v>ZXI-ZIC</v>
      </c>
      <c r="M405" s="83">
        <f>IF(SP_SUL!AP405="","*",SP_SUL!AP405)</f>
        <v>225</v>
      </c>
      <c r="N405" s="83" t="str">
        <f>IF(SP_SUL!AM405="","*",SP_SUL!AM405)</f>
        <v>ZXI-ZIC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 hidden="1">
      <c r="A406" s="82">
        <f>IF(SP_SUL!B406="","*",SP_SUL!B406)</f>
        <v>46070</v>
      </c>
      <c r="B406" s="83" t="str">
        <f>IF(SP_SUL!X406="","*",SP_SUL!X406)</f>
        <v>Oportunidade</v>
      </c>
      <c r="C406" s="83" t="str">
        <f>IF(SP_SUL!S406="","*",SP_SUL!S406)</f>
        <v>SP SUL</v>
      </c>
      <c r="D406" s="83" t="str">
        <f>IF(SP_SUL!T406="","*",SP_SUL!T406)</f>
        <v>ZBV-ZKE</v>
      </c>
      <c r="E406" s="83" t="str">
        <f>IF(SP_SUL!D406="","*",SP_SUL!D406)</f>
        <v>V93</v>
      </c>
      <c r="F406" s="83" t="str">
        <f>IF(SP_SUL!H406="","*",SP_SUL!H406)</f>
        <v>ZYU1</v>
      </c>
      <c r="G406" s="83" t="str">
        <f>IF(SP_SUL!M406="","*",SP_SUL!M406)</f>
        <v>ZYU-ZST</v>
      </c>
      <c r="H406" s="116">
        <f>IF(SP_SUL!K406="","*",SP_SUL!K406)</f>
        <v>204.4</v>
      </c>
      <c r="I406" s="113">
        <f>IF(SP_SUL!O406="","*",SP_SUL!O406)</f>
        <v>0.375</v>
      </c>
      <c r="J406" s="113">
        <f>IF(SP_SUL!P406="","*",SP_SUL!P406)</f>
        <v>0.125</v>
      </c>
      <c r="K406" s="83" t="str">
        <f>IF(SP_SUL!AK406="","*",SP_SUL!AK406)</f>
        <v>ZYU1</v>
      </c>
      <c r="L406" s="83" t="str">
        <f>IF(SP_SUL!AM406="","*",SP_SUL!AM406)</f>
        <v>ZYU-ZST</v>
      </c>
      <c r="M406" s="83">
        <f>IF(SP_SUL!AP406="","*",SP_SUL!AP406)</f>
        <v>204.4</v>
      </c>
      <c r="N406" s="83" t="str">
        <f>IF(SP_SUL!AM406="","*",SP_SUL!AM406)</f>
        <v>ZYU-ZST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 hidden="1">
      <c r="A407" s="82">
        <f>IF(SP_SUL!B407="","*",SP_SUL!B407)</f>
        <v>46070</v>
      </c>
      <c r="B407" s="83" t="str">
        <f>IF(SP_SUL!X407="","*",SP_SUL!X407)</f>
        <v>Oportunidade</v>
      </c>
      <c r="C407" s="83" t="str">
        <f>IF(SP_SUL!S407="","*",SP_SUL!S407)</f>
        <v>SP SUL</v>
      </c>
      <c r="D407" s="83" t="str">
        <f>IF(SP_SUL!T407="","*",SP_SUL!T407)</f>
        <v>ZBV-ZKE</v>
      </c>
      <c r="E407" s="83" t="str">
        <f>IF(SP_SUL!D407="","*",SP_SUL!D407)</f>
        <v>ROBSON (TF-701)</v>
      </c>
      <c r="F407" s="83" t="str">
        <f>IF(SP_SUL!H407="","*",SP_SUL!H407)</f>
        <v>-</v>
      </c>
      <c r="G407" s="83" t="str">
        <f>IF(SP_SUL!M407="","*",SP_SUL!M407)</f>
        <v>ZDY-ZFY</v>
      </c>
      <c r="H407" s="116">
        <f>IF(SP_SUL!K407="","*",SP_SUL!K407)</f>
        <v>190.3</v>
      </c>
      <c r="I407" s="113">
        <f>IF(SP_SUL!O407="","*",SP_SUL!O407)</f>
        <v>0.375</v>
      </c>
      <c r="J407" s="113">
        <f>IF(SP_SUL!P407="","*",SP_SUL!P407)</f>
        <v>8.3333333333333329E-2</v>
      </c>
      <c r="K407" s="83" t="str">
        <f>IF(SP_SUL!AK407="","*",SP_SUL!AK407)</f>
        <v>-</v>
      </c>
      <c r="L407" s="83" t="str">
        <f>IF(SP_SUL!AM407="","*",SP_SUL!AM407)</f>
        <v>ZDY-ZFY</v>
      </c>
      <c r="M407" s="83">
        <f>IF(SP_SUL!AP407="","*",SP_SUL!AP407)</f>
        <v>190.3</v>
      </c>
      <c r="N407" s="83" t="str">
        <f>IF(SP_SUL!AM407="","*",SP_SUL!AM407)</f>
        <v>ZDY-ZFY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 hidden="1">
      <c r="A408" s="82">
        <f>IF(SP_SUL!B408="","*",SP_SUL!B408)</f>
        <v>46070</v>
      </c>
      <c r="B408" s="83" t="str">
        <f>IF(SP_SUL!X408="","*",SP_SUL!X408)</f>
        <v>Oportunidade</v>
      </c>
      <c r="C408" s="83" t="str">
        <f>IF(SP_SUL!S408="","*",SP_SUL!S408)</f>
        <v>SP SUL</v>
      </c>
      <c r="D408" s="83" t="str">
        <f>IF(SP_SUL!T408="","*",SP_SUL!T408)</f>
        <v>ZBV-ZKE</v>
      </c>
      <c r="E408" s="83" t="str">
        <f>IF(SP_SUL!D408="","*",SP_SUL!D408)</f>
        <v>JACIANO (TF-674)</v>
      </c>
      <c r="F408" s="83" t="str">
        <f>IF(SP_SUL!H408="","*",SP_SUL!H408)</f>
        <v>-</v>
      </c>
      <c r="G408" s="83" t="str">
        <f>IF(SP_SUL!M408="","*",SP_SUL!M408)</f>
        <v>ZDY-ZFY</v>
      </c>
      <c r="H408" s="116">
        <f>IF(SP_SUL!K408="","*",SP_SUL!K408)</f>
        <v>191</v>
      </c>
      <c r="I408" s="113">
        <f>IF(SP_SUL!O408="","*",SP_SUL!O408)</f>
        <v>0.375</v>
      </c>
      <c r="J408" s="113">
        <f>IF(SP_SUL!P408="","*",SP_SUL!P408)</f>
        <v>8.3333333333333329E-2</v>
      </c>
      <c r="K408" s="83" t="str">
        <f>IF(SP_SUL!AK408="","*",SP_SUL!AK408)</f>
        <v>-</v>
      </c>
      <c r="L408" s="83" t="str">
        <f>IF(SP_SUL!AM408="","*",SP_SUL!AM408)</f>
        <v>ZDY-ZFY</v>
      </c>
      <c r="M408" s="83">
        <f>IF(SP_SUL!AP408="","*",SP_SUL!AP408)</f>
        <v>191</v>
      </c>
      <c r="N408" s="83" t="str">
        <f>IF(SP_SUL!AM408="","*",SP_SUL!AM408)</f>
        <v>ZDY-ZFY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>
        <f>IF(SP_SUL!B411="","*",SP_SUL!B411)</f>
        <v>46070</v>
      </c>
      <c r="B411" s="83" t="str">
        <f>IF(SP_SUL!X411="","*",SP_SUL!X411)</f>
        <v>Contrato</v>
      </c>
      <c r="C411" s="83" t="str">
        <f>IF(SP_SUL!S411="","*",SP_SUL!S411)</f>
        <v>SP SUL</v>
      </c>
      <c r="D411" s="83" t="str">
        <f>IF(SP_SUL!T411="","*",SP_SUL!T411)</f>
        <v>ZKE-ZEV</v>
      </c>
      <c r="E411" s="83" t="str">
        <f>IF(SP_SUL!D411="","*",SP_SUL!D411)</f>
        <v>SUPER ZWW</v>
      </c>
      <c r="F411" s="83" t="str">
        <f>IF(SP_SUL!H411="","*",SP_SUL!H411)</f>
        <v>-</v>
      </c>
      <c r="G411" s="83" t="str">
        <f>IF(SP_SUL!M411="","*",SP_SUL!M411)</f>
        <v>ZKW-ZLU</v>
      </c>
      <c r="H411" s="116">
        <f>IF(SP_SUL!K411="","*",SP_SUL!K411)</f>
        <v>97.843000000000004</v>
      </c>
      <c r="I411" s="113">
        <f>IF(SP_SUL!O411="","*",SP_SUL!O411)</f>
        <v>0.45833333333333331</v>
      </c>
      <c r="J411" s="113">
        <f>IF(SP_SUL!P411="","*",SP_SUL!P411)</f>
        <v>0.125</v>
      </c>
      <c r="K411" s="83" t="str">
        <f>IF(SP_SUL!AK411="","*",SP_SUL!AK411)</f>
        <v>-</v>
      </c>
      <c r="L411" s="83" t="str">
        <f>IF(SP_SUL!AM411="","*",SP_SUL!AM411)</f>
        <v>ZKW-ZLU</v>
      </c>
      <c r="M411" s="83">
        <f>IF(SP_SUL!AP411="","*",SP_SUL!AP411)</f>
        <v>97.843000000000004</v>
      </c>
      <c r="N411" s="83" t="str">
        <f>IF(SP_SUL!AM411="","*",SP_SUL!AM411)</f>
        <v>ZKW-ZLU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 hidden="1">
      <c r="A412" s="82">
        <f>IF(SP_SUL!B412="","*",SP_SUL!B412)</f>
        <v>46070</v>
      </c>
      <c r="B412" s="83" t="str">
        <f>IF(SP_SUL!X412="","*",SP_SUL!X412)</f>
        <v>Contrato</v>
      </c>
      <c r="C412" s="83" t="str">
        <f>IF(SP_SUL!S412="","*",SP_SUL!S412)</f>
        <v>SP SUL</v>
      </c>
      <c r="D412" s="83" t="str">
        <f>IF(SP_SUL!T412="","*",SP_SUL!T412)</f>
        <v>ZKE-ZEV</v>
      </c>
      <c r="E412" s="83" t="str">
        <f>IF(SP_SUL!D412="","*",SP_SUL!D412)</f>
        <v>V89</v>
      </c>
      <c r="F412" s="83" t="str">
        <f>IF(SP_SUL!H412="","*",SP_SUL!H412)</f>
        <v>102ZKW2</v>
      </c>
      <c r="G412" s="83" t="str">
        <f>IF(SP_SUL!M412="","*",SP_SUL!M412)</f>
        <v>ZKW-ZLU</v>
      </c>
      <c r="H412" s="116">
        <f>IF(SP_SUL!K412="","*",SP_SUL!K412)</f>
        <v>97.9</v>
      </c>
      <c r="I412" s="113">
        <f>IF(SP_SUL!O412="","*",SP_SUL!O412)</f>
        <v>0.39583333333333331</v>
      </c>
      <c r="J412" s="113">
        <f>IF(SP_SUL!P412="","*",SP_SUL!P412)</f>
        <v>6.9444444444444447E-4</v>
      </c>
      <c r="K412" s="83" t="str">
        <f>IF(SP_SUL!AK412="","*",SP_SUL!AK412)</f>
        <v>102ZKW2</v>
      </c>
      <c r="L412" s="83" t="str">
        <f>IF(SP_SUL!AM412="","*",SP_SUL!AM412)</f>
        <v>ZKW-ZLU</v>
      </c>
      <c r="M412" s="83">
        <f>IF(SP_SUL!AP412="","*",SP_SUL!AP412)</f>
        <v>97.9</v>
      </c>
      <c r="N412" s="83" t="str">
        <f>IF(SP_SUL!AM412="","*",SP_SUL!AM412)</f>
        <v>ZKW-ZLU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 hidden="1">
      <c r="A413" s="82">
        <f>IF(SP_SUL!B413="","*",SP_SUL!B413)</f>
        <v>46070</v>
      </c>
      <c r="B413" s="83" t="str">
        <f>IF(SP_SUL!X413="","*",SP_SUL!X413)</f>
        <v>Contrato</v>
      </c>
      <c r="C413" s="83" t="str">
        <f>IF(SP_SUL!S413="","*",SP_SUL!S413)</f>
        <v>SP SUL</v>
      </c>
      <c r="D413" s="83" t="str">
        <f>IF(SP_SUL!T413="","*",SP_SUL!T413)</f>
        <v>ZKE-ZEV</v>
      </c>
      <c r="E413" s="83" t="str">
        <f>IF(SP_SUL!D413="","*",SP_SUL!D413)</f>
        <v>E17</v>
      </c>
      <c r="F413" s="83" t="str">
        <f>IF(SP_SUL!H413="","*",SP_SUL!H413)</f>
        <v>102ZKW2</v>
      </c>
      <c r="G413" s="83" t="str">
        <f>IF(SP_SUL!M413="","*",SP_SUL!M413)</f>
        <v>ZKW-ZLU</v>
      </c>
      <c r="H413" s="116">
        <f>IF(SP_SUL!K413="","*",SP_SUL!K413)</f>
        <v>103.9</v>
      </c>
      <c r="I413" s="113">
        <f>IF(SP_SUL!O413="","*",SP_SUL!O413)</f>
        <v>0.39583333333333331</v>
      </c>
      <c r="J413" s="113">
        <f>IF(SP_SUL!P413="","*",SP_SUL!P413)</f>
        <v>6.9444444444444447E-4</v>
      </c>
      <c r="K413" s="83" t="str">
        <f>IF(SP_SUL!AK413="","*",SP_SUL!AK413)</f>
        <v>102ZKW2</v>
      </c>
      <c r="L413" s="83" t="str">
        <f>IF(SP_SUL!AM413="","*",SP_SUL!AM413)</f>
        <v>ZKW-ZLU</v>
      </c>
      <c r="M413" s="83">
        <f>IF(SP_SUL!AP413="","*",SP_SUL!AP413)</f>
        <v>103.9</v>
      </c>
      <c r="N413" s="83" t="str">
        <f>IF(SP_SUL!AM413="","*",SP_SUL!AM413)</f>
        <v>ZKW-ZLU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>
        <f>IF(SP_SUL!B417="","*",SP_SUL!B417)</f>
        <v>46070</v>
      </c>
      <c r="B417" s="83" t="str">
        <f>IF(SP_SUL!X417="","*",SP_SUL!X417)</f>
        <v>Contrato</v>
      </c>
      <c r="C417" s="83" t="str">
        <f>IF(SP_SUL!S417="","*",SP_SUL!S417)</f>
        <v>SP SUL</v>
      </c>
      <c r="D417" s="83" t="str">
        <f>IF(SP_SUL!T417="","*",SP_SUL!T417)</f>
        <v>ZKE-ZEV</v>
      </c>
      <c r="E417" s="83" t="str">
        <f>IF(SP_SUL!D417="","*",SP_SUL!D417)</f>
        <v>MODERNIZAÇÃO SERRA</v>
      </c>
      <c r="F417" s="83" t="str">
        <f>IF(SP_SUL!H417="","*",SP_SUL!H417)</f>
        <v>-</v>
      </c>
      <c r="G417" s="83" t="str">
        <f>IF(SP_SUL!M417="","*",SP_SUL!M417)</f>
        <v>ZEJ-ZRB</v>
      </c>
      <c r="H417" s="116">
        <f>IF(SP_SUL!K417="","*",SP_SUL!K417)</f>
        <v>145.828</v>
      </c>
      <c r="I417" s="113">
        <f>IF(SP_SUL!O417="","*",SP_SUL!O417)</f>
        <v>0.33333333333333331</v>
      </c>
      <c r="J417" s="113">
        <f>IF(SP_SUL!P417="","*",SP_SUL!P417)</f>
        <v>0.33333333333333331</v>
      </c>
      <c r="K417" s="83" t="str">
        <f>IF(SP_SUL!AK417="","*",SP_SUL!AK417)</f>
        <v>-</v>
      </c>
      <c r="L417" s="83" t="str">
        <f>IF(SP_SUL!AM417="","*",SP_SUL!AM417)</f>
        <v>ZEJ-ZRB</v>
      </c>
      <c r="M417" s="83">
        <f>IF(SP_SUL!AP417="","*",SP_SUL!AP417)</f>
        <v>145.828</v>
      </c>
      <c r="N417" s="83" t="str">
        <f>IF(SP_SUL!AM417="","*",SP_SUL!AM417)</f>
        <v>ZEJ-ZRB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 hidden="1">
      <c r="A418" s="82">
        <f>IF(SP_SUL!B418="","*",SP_SUL!B418)</f>
        <v>46070</v>
      </c>
      <c r="B418" s="83" t="str">
        <f>IF(SP_SUL!X418="","*",SP_SUL!X418)</f>
        <v>Contrato</v>
      </c>
      <c r="C418" s="83" t="str">
        <f>IF(SP_SUL!S418="","*",SP_SUL!S418)</f>
        <v>SP SUL</v>
      </c>
      <c r="D418" s="83" t="str">
        <f>IF(SP_SUL!T418="","*",SP_SUL!T418)</f>
        <v>ZKE-ZEV</v>
      </c>
      <c r="E418" s="83" t="str">
        <f>IF(SP_SUL!D418="","*",SP_SUL!D418)</f>
        <v>W96</v>
      </c>
      <c r="F418" s="83" t="str">
        <f>IF(SP_SUL!H418="","*",SP_SUL!H418)</f>
        <v>ZEM-1</v>
      </c>
      <c r="G418" s="83" t="str">
        <f>IF(SP_SUL!M418="","*",SP_SUL!M418)</f>
        <v>ZEJ-ZRB</v>
      </c>
      <c r="H418" s="116">
        <f>IF(SP_SUL!K418="","*",SP_SUL!K418)</f>
        <v>151.78</v>
      </c>
      <c r="I418" s="113">
        <f>IF(SP_SUL!O418="","*",SP_SUL!O418)</f>
        <v>0.3125</v>
      </c>
      <c r="J418" s="113">
        <f>IF(SP_SUL!P418="","*",SP_SUL!P418)</f>
        <v>6.9444444444444447E-4</v>
      </c>
      <c r="K418" s="83" t="str">
        <f>IF(SP_SUL!AK418="","*",SP_SUL!AK418)</f>
        <v>ZEM-1</v>
      </c>
      <c r="L418" s="83" t="str">
        <f>IF(SP_SUL!AM418="","*",SP_SUL!AM418)</f>
        <v>ZEJ-ZRB</v>
      </c>
      <c r="M418" s="83">
        <f>IF(SP_SUL!AP418="","*",SP_SUL!AP418)</f>
        <v>151.78</v>
      </c>
      <c r="N418" s="83" t="str">
        <f>IF(SP_SUL!AM418="","*",SP_SUL!AM418)</f>
        <v>ZEJ-ZRB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 hidden="1">
      <c r="A419" s="82">
        <f>IF(SP_SUL!B419="","*",SP_SUL!B419)</f>
        <v>46070</v>
      </c>
      <c r="B419" s="83" t="str">
        <f>IF(SP_SUL!X419="","*",SP_SUL!X419)</f>
        <v>Contrato</v>
      </c>
      <c r="C419" s="83" t="str">
        <f>IF(SP_SUL!S419="","*",SP_SUL!S419)</f>
        <v>SP SUL</v>
      </c>
      <c r="D419" s="83" t="str">
        <f>IF(SP_SUL!T419="","*",SP_SUL!T419)</f>
        <v>ZKE-ZEV</v>
      </c>
      <c r="E419" s="83" t="str">
        <f>IF(SP_SUL!D419="","*",SP_SUL!D419)</f>
        <v>MATEUS (TP-809)</v>
      </c>
      <c r="F419" s="83" t="str">
        <f>IF(SP_SUL!H419="","*",SP_SUL!H419)</f>
        <v>-</v>
      </c>
      <c r="G419" s="83" t="str">
        <f>IF(SP_SUL!M419="","*",SP_SUL!M419)</f>
        <v>ZEJ-ZRB</v>
      </c>
      <c r="H419" s="116">
        <f>IF(SP_SUL!K419="","*",SP_SUL!K419)</f>
        <v>150.16</v>
      </c>
      <c r="I419" s="113">
        <f>IF(SP_SUL!O419="","*",SP_SUL!O419)</f>
        <v>0.33333333333333331</v>
      </c>
      <c r="J419" s="113">
        <f>IF(SP_SUL!P419="","*",SP_SUL!P419)</f>
        <v>6.9444444444444447E-4</v>
      </c>
      <c r="K419" s="83" t="str">
        <f>IF(SP_SUL!AK419="","*",SP_SUL!AK419)</f>
        <v>-</v>
      </c>
      <c r="L419" s="83" t="str">
        <f>IF(SP_SUL!AM419="","*",SP_SUL!AM419)</f>
        <v>ZEJ-ZRB</v>
      </c>
      <c r="M419" s="83">
        <f>IF(SP_SUL!AP419="","*",SP_SUL!AP419)</f>
        <v>150.16</v>
      </c>
      <c r="N419" s="83" t="str">
        <f>IF(SP_SUL!AM419="","*",SP_SUL!AM419)</f>
        <v>ZEJ-ZRB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 hidden="1">
      <c r="A420" s="82">
        <f>IF(SP_SUL!B420="","*",SP_SUL!B420)</f>
        <v>46070</v>
      </c>
      <c r="B420" s="83" t="str">
        <f>IF(SP_SUL!X420="","*",SP_SUL!X420)</f>
        <v>Contrato</v>
      </c>
      <c r="C420" s="83" t="str">
        <f>IF(SP_SUL!S420="","*",SP_SUL!S420)</f>
        <v>SP SUL</v>
      </c>
      <c r="D420" s="83" t="str">
        <f>IF(SP_SUL!T420="","*",SP_SUL!T420)</f>
        <v>ZKE-ZEV</v>
      </c>
      <c r="E420" s="83" t="str">
        <f>IF(SP_SUL!D420="","*",SP_SUL!D420)</f>
        <v>ADENISON (TP-810)</v>
      </c>
      <c r="F420" s="83" t="str">
        <f>IF(SP_SUL!H420="","*",SP_SUL!H420)</f>
        <v>-</v>
      </c>
      <c r="G420" s="83" t="str">
        <f>IF(SP_SUL!M420="","*",SP_SUL!M420)</f>
        <v>ZEJ</v>
      </c>
      <c r="H420" s="116">
        <f>IF(SP_SUL!K420="","*",SP_SUL!K420)</f>
        <v>146.828</v>
      </c>
      <c r="I420" s="113">
        <f>IF(SP_SUL!O420="","*",SP_SUL!O420)</f>
        <v>0.33333333333333331</v>
      </c>
      <c r="J420" s="113">
        <f>IF(SP_SUL!P420="","*",SP_SUL!P420)</f>
        <v>6.9444444444444447E-4</v>
      </c>
      <c r="K420" s="83" t="str">
        <f>IF(SP_SUL!AK420="","*",SP_SUL!AK420)</f>
        <v>-</v>
      </c>
      <c r="L420" s="83" t="str">
        <f>IF(SP_SUL!AM420="","*",SP_SUL!AM420)</f>
        <v>ZEJ</v>
      </c>
      <c r="M420" s="83">
        <f>IF(SP_SUL!AP420="","*",SP_SUL!AP420)</f>
        <v>146.828</v>
      </c>
      <c r="N420" s="83" t="str">
        <f>IF(SP_SUL!AM420="","*",SP_SUL!AM420)</f>
        <v>ZEJ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MODERNIZAÇÃO SERRA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 hidden="1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W61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 hidden="1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V85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MODERNIZAÇÃO SERRA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 hidden="1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W62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 hidden="1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 hidden="1">
      <c r="A430" s="82">
        <f>IF(SP_SUL!B430="","*",SP_SUL!B430)</f>
        <v>46070</v>
      </c>
      <c r="B430" s="83" t="str">
        <f>IF(SP_SUL!X430="","*",SP_SUL!X430)</f>
        <v>Oportunidade</v>
      </c>
      <c r="C430" s="83" t="str">
        <f>IF(SP_SUL!S430="","*",SP_SUL!S430)</f>
        <v>SP SUL</v>
      </c>
      <c r="D430" s="83" t="str">
        <f>IF(SP_SUL!T430="","*",SP_SUL!T430)</f>
        <v>ZEV-ZPT</v>
      </c>
      <c r="E430" s="83" t="str">
        <f>IF(SP_SUL!D430="","*",SP_SUL!D430)</f>
        <v>ANDERSON (TF-680)</v>
      </c>
      <c r="F430" s="83" t="str">
        <f>IF(SP_SUL!H430="","*",SP_SUL!H430)</f>
        <v>-</v>
      </c>
      <c r="G430" s="83" t="str">
        <f>IF(SP_SUL!M430="","*",SP_SUL!M430)</f>
        <v>ZGP-ZPT</v>
      </c>
      <c r="H430" s="116">
        <f>IF(SP_SUL!K430="","*",SP_SUL!K430)</f>
        <v>106.32</v>
      </c>
      <c r="I430" s="113">
        <f>IF(SP_SUL!O430="","*",SP_SUL!O430)</f>
        <v>0.45833333333333331</v>
      </c>
      <c r="J430" s="113">
        <f>IF(SP_SUL!P430="","*",SP_SUL!P430)</f>
        <v>4.1666666666666664E-2</v>
      </c>
      <c r="K430" s="83" t="str">
        <f>IF(SP_SUL!AK430="","*",SP_SUL!AK430)</f>
        <v>-</v>
      </c>
      <c r="L430" s="83" t="str">
        <f>IF(SP_SUL!AM430="","*",SP_SUL!AM430)</f>
        <v>ZGP-ZPT</v>
      </c>
      <c r="M430" s="83">
        <f>IF(SP_SUL!AP430="","*",SP_SUL!AP430)</f>
        <v>106.32</v>
      </c>
      <c r="N430" s="83" t="str">
        <f>IF(SP_SUL!AM430="","*",SP_SUL!AM430)</f>
        <v>ZGP-ZPT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 hidden="1">
      <c r="A431" s="82">
        <f>IF(SP_SUL!B431="","*",SP_SUL!B431)</f>
        <v>46070</v>
      </c>
      <c r="B431" s="83" t="str">
        <f>IF(SP_SUL!X431="","*",SP_SUL!X431)</f>
        <v>Oportunidade</v>
      </c>
      <c r="C431" s="83" t="str">
        <f>IF(SP_SUL!S431="","*",SP_SUL!S431)</f>
        <v>SP SUL</v>
      </c>
      <c r="D431" s="83" t="str">
        <f>IF(SP_SUL!T431="","*",SP_SUL!T431)</f>
        <v>ZPT-ZPG</v>
      </c>
      <c r="E431" s="83" t="str">
        <f>IF(SP_SUL!D431="","*",SP_SUL!D431)</f>
        <v>DIEGO (TF-42)</v>
      </c>
      <c r="F431" s="83" t="str">
        <f>IF(SP_SUL!H431="","*",SP_SUL!H431)</f>
        <v>-</v>
      </c>
      <c r="G431" s="83" t="str">
        <f>IF(SP_SUL!M431="","*",SP_SUL!M431)</f>
        <v>PAT-ZGM</v>
      </c>
      <c r="H431" s="116">
        <f>IF(SP_SUL!K431="","*",SP_SUL!K431)</f>
        <v>109.05</v>
      </c>
      <c r="I431" s="113">
        <f>IF(SP_SUL!O431="","*",SP_SUL!O431)</f>
        <v>0.41666666666666669</v>
      </c>
      <c r="J431" s="113">
        <f>IF(SP_SUL!P431="","*",SP_SUL!P431)</f>
        <v>8.3333333333333329E-2</v>
      </c>
      <c r="K431" s="83" t="str">
        <f>IF(SP_SUL!AK431="","*",SP_SUL!AK431)</f>
        <v>-</v>
      </c>
      <c r="L431" s="83" t="str">
        <f>IF(SP_SUL!AM431="","*",SP_SUL!AM431)</f>
        <v>PAT-ZGM</v>
      </c>
      <c r="M431" s="83">
        <f>IF(SP_SUL!AP431="","*",SP_SUL!AP431)</f>
        <v>109.05</v>
      </c>
      <c r="N431" s="83" t="str">
        <f>IF(SP_SUL!AM431="","*",SP_SUL!AM431)</f>
        <v>PAT-ZGM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 hidden="1">
      <c r="A432" s="82">
        <f>IF(SP_SUL!B432="","*",SP_SUL!B432)</f>
        <v>46070</v>
      </c>
      <c r="B432" s="83" t="str">
        <f>IF(SP_SUL!X432="","*",SP_SUL!X432)</f>
        <v>Oportunidade</v>
      </c>
      <c r="C432" s="83" t="str">
        <f>IF(SP_SUL!S432="","*",SP_SUL!S432)</f>
        <v>SP SUL</v>
      </c>
      <c r="D432" s="83" t="str">
        <f>IF(SP_SUL!T432="","*",SP_SUL!T432)</f>
        <v>ZPT-ZPG</v>
      </c>
      <c r="E432" s="83" t="str">
        <f>IF(SP_SUL!D432="","*",SP_SUL!D432)</f>
        <v>EXPANSÃO TURMA 1</v>
      </c>
      <c r="F432" s="83" t="str">
        <f>IF(SP_SUL!H432="","*",SP_SUL!H432)</f>
        <v>-</v>
      </c>
      <c r="G432" s="83" t="str">
        <f>IF(SP_SUL!M432="","*",SP_SUL!M432)</f>
        <v>PAT-ZGM</v>
      </c>
      <c r="H432" s="116">
        <f>IF(SP_SUL!K432="","*",SP_SUL!K432)</f>
        <v>108.9</v>
      </c>
      <c r="I432" s="113">
        <f>IF(SP_SUL!O432="","*",SP_SUL!O432)</f>
        <v>0.35416666666666669</v>
      </c>
      <c r="J432" s="113">
        <f>IF(SP_SUL!P432="","*",SP_SUL!P432)</f>
        <v>6.25E-2</v>
      </c>
      <c r="K432" s="83" t="str">
        <f>IF(SP_SUL!AK432="","*",SP_SUL!AK432)</f>
        <v>-</v>
      </c>
      <c r="L432" s="83" t="str">
        <f>IF(SP_SUL!AM432="","*",SP_SUL!AM432)</f>
        <v>PAT-ZGM</v>
      </c>
      <c r="M432" s="83">
        <f>IF(SP_SUL!AP432="","*",SP_SUL!AP432)</f>
        <v>108.9</v>
      </c>
      <c r="N432" s="83" t="str">
        <f>IF(SP_SUL!AM432="","*",SP_SUL!AM432)</f>
        <v>PAT-ZGM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 hidden="1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 hidden="1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 hidden="1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 hidden="1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 hidden="1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 hidden="1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 hidden="1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 hidden="1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 hidden="1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 hidden="1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 hidden="1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 hidden="1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 hidden="1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 hidden="1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 hidden="1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 hidden="1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 hidden="1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 hidden="1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 hidden="1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 hidden="1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 hidden="1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 hidden="1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 hidden="1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 hidden="1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 hidden="1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A385" workbookViewId="0">
      <selection activeCell="D1060" sqref="D1060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5"/>
      <c r="B1" s="226"/>
      <c r="C1" s="22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8" t="s">
        <v>674</v>
      </c>
      <c r="Q1" s="229"/>
      <c r="R1" s="111"/>
      <c r="S1" s="84"/>
      <c r="T1" s="86"/>
      <c r="U1" s="230" t="s">
        <v>1332</v>
      </c>
      <c r="V1" s="230"/>
      <c r="W1" s="230"/>
    </row>
    <row r="2" spans="1:23" ht="15" customHeight="1">
      <c r="A2" s="87" t="s">
        <v>1333</v>
      </c>
      <c r="B2" s="87" t="s">
        <v>1327</v>
      </c>
      <c r="C2" s="87" t="s">
        <v>411</v>
      </c>
      <c r="D2" s="88" t="s">
        <v>626</v>
      </c>
      <c r="E2" s="88" t="s">
        <v>4</v>
      </c>
      <c r="F2" s="88" t="s">
        <v>1326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1334</v>
      </c>
      <c r="T2" s="91" t="s">
        <v>629</v>
      </c>
      <c r="U2" s="138">
        <f ca="1">TODAY()-1</f>
        <v>46068</v>
      </c>
      <c r="V2" s="138">
        <f ca="1">U2-1</f>
        <v>46067</v>
      </c>
      <c r="W2" s="138">
        <f ca="1">V2-1</f>
        <v>46066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4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 t="str">
        <f ca="1">_xlfn.XLOOKUP(G10&amp;$U$2,BS_CONTROLE[CHAVE],BS_CONTROLE[Quantidade_11],"-")</f>
        <v>-</v>
      </c>
      <c r="V10" s="137">
        <f ca="1">_xlfn.XLOOKUP(G10&amp;$V$2,BS_CONTROLE[CHAVE],BS_CONTROLE[Quantidade_11],"-")</f>
        <v>1</v>
      </c>
      <c r="W10" s="137">
        <f ca="1">_xlfn.XLOOKUP(G10&amp;$W$2,BS_CONTROLE[CHAVE],BS_CONTROLE[Quantidade_11],"-")</f>
        <v>3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 t="str">
        <f ca="1">_xlfn.XLOOKUP(G18&amp;$U$2,BS_CONTROLE[CHAVE],BS_CONTROLE[Quantidade_11],"-")</f>
        <v>-</v>
      </c>
      <c r="V18" s="137" t="str">
        <f ca="1">_xlfn.XLOOKUP(G18&amp;$V$2,BS_CONTROLE[CHAVE],BS_CONTROLE[Quantidade_11],"-")</f>
        <v>-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>
        <f ca="1">_xlfn.XLOOKUP(G19&amp;$V$2,BS_CONTROLE[CHAVE],BS_CONTROLE[Quantidade_11],"-")</f>
        <v>60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4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860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1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>
        <f ca="1">_xlfn.XLOOKUP(G30&amp;$V$2,BS_CONTROLE[CHAVE],BS_CONTROLE[Quantidade_11],"-")</f>
        <v>1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1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>
        <f ca="1">_xlfn.XLOOKUP(G33&amp;$V$2,BS_CONTROLE[CHAVE],BS_CONTROLE[Quantidade_11],"-")</f>
        <v>0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 t="str">
        <f ca="1">_xlfn.XLOOKUP(G34&amp;$V$2,BS_CONTROLE[CHAVE],BS_CONTROLE[Quantidade_11],"-")</f>
        <v>-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>
        <f ca="1">_xlfn.XLOOKUP(G35&amp;$W$2,BS_CONTROLE[CHAVE],BS_CONTROLE[Quantidade_11],"-")</f>
        <v>1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1</v>
      </c>
      <c r="W37" s="137">
        <f ca="1">_xlfn.XLOOKUP(G37&amp;$W$2,BS_CONTROLE[CHAVE],BS_CONTROLE[Quantidade_11],"-")</f>
        <v>3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 t="str">
        <f ca="1">_xlfn.XLOOKUP(G41&amp;$U$2,BS_CONTROLE[CHAVE],BS_CONTROLE[Quantidade_11],"-")</f>
        <v>-</v>
      </c>
      <c r="V41" s="137">
        <f ca="1">_xlfn.XLOOKUP(G41&amp;$V$2,BS_CONTROLE[CHAVE],BS_CONTROLE[Quantidade_11],"-")</f>
        <v>0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 t="str">
        <f ca="1">_xlfn.XLOOKUP(G43&amp;$U$2,BS_CONTROLE[CHAVE],BS_CONTROLE[Quantidade_11],"-")</f>
        <v>-</v>
      </c>
      <c r="V43" s="137">
        <f ca="1">_xlfn.XLOOKUP(G43&amp;$V$2,BS_CONTROLE[CHAVE],BS_CONTROLE[Quantidade_11],"-")</f>
        <v>1</v>
      </c>
      <c r="W43" s="137">
        <f ca="1">_xlfn.XLOOKUP(G43&amp;$W$2,BS_CONTROLE[CHAVE],BS_CONTROLE[Quantidade_11],"-")</f>
        <v>3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1</v>
      </c>
      <c r="W44" s="137">
        <f ca="1">_xlfn.XLOOKUP(G44&amp;$W$2,BS_CONTROLE[CHAVE],BS_CONTROLE[Quantidade_11],"-")</f>
        <v>3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 t="str">
        <f ca="1">_xlfn.XLOOKUP(G45&amp;$U$2,BS_CONTROLE[CHAVE],BS_CONTROLE[Quantidade_11],"-")</f>
        <v>-</v>
      </c>
      <c r="V45" s="137">
        <f ca="1">_xlfn.XLOOKUP(G45&amp;$V$2,BS_CONTROLE[CHAVE],BS_CONTROLE[Quantidade_11],"-")</f>
        <v>0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>
        <f ca="1">_xlfn.XLOOKUP(G54&amp;$V$2,BS_CONTROLE[CHAVE],BS_CONTROLE[Quantidade_11],"-")</f>
        <v>60</v>
      </c>
      <c r="W54" s="137">
        <f ca="1">_xlfn.XLOOKUP(G54&amp;$W$2,BS_CONTROLE[CHAVE],BS_CONTROLE[Quantidade_11],"-")</f>
        <v>0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4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860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>
        <f ca="1">_xlfn.XLOOKUP(G59&amp;$W$2,BS_CONTROLE[CHAVE],BS_CONTROLE[Quantidade_11],"-")</f>
        <v>1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1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1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>
        <f ca="1">_xlfn.XLOOKUP(G65&amp;$V$2,BS_CONTROLE[CHAVE],BS_CONTROLE[Quantidade_11],"-")</f>
        <v>0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>
        <f ca="1">_xlfn.XLOOKUP(G71&amp;$W$2,BS_CONTROLE[CHAVE],BS_CONTROLE[Quantidade_11],"-")</f>
        <v>0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 t="str">
        <f ca="1">_xlfn.XLOOKUP(G72&amp;$U$2,BS_CONTROLE[CHAVE],BS_CONTROLE[Quantidade_11],"-")</f>
        <v>-</v>
      </c>
      <c r="V72" s="137">
        <f ca="1">_xlfn.XLOOKUP(G72&amp;$V$2,BS_CONTROLE[CHAVE],BS_CONTROLE[Quantidade_11],"-")</f>
        <v>1</v>
      </c>
      <c r="W72" s="137">
        <f ca="1">_xlfn.XLOOKUP(G72&amp;$W$2,BS_CONTROLE[CHAVE],BS_CONTROLE[Quantidade_11],"-")</f>
        <v>3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>
        <f ca="1">_xlfn.XLOOKUP(G73&amp;$W$2,BS_CONTROLE[CHAVE],BS_CONTROLE[Quantidade_11],"-")</f>
        <v>0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 t="str">
        <f ca="1">_xlfn.XLOOKUP(G75&amp;$U$2,BS_CONTROLE[CHAVE],BS_CONTROLE[Quantidade_11],"-")</f>
        <v>-</v>
      </c>
      <c r="V75" s="137">
        <f ca="1">_xlfn.XLOOKUP(G75&amp;$V$2,BS_CONTROLE[CHAVE],BS_CONTROLE[Quantidade_11],"-")</f>
        <v>1</v>
      </c>
      <c r="W75" s="137">
        <f ca="1">_xlfn.XLOOKUP(G75&amp;$W$2,BS_CONTROLE[CHAVE],BS_CONTROLE[Quantidade_11],"-")</f>
        <v>3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 t="str">
        <f ca="1">_xlfn.XLOOKUP(G76&amp;$U$2,BS_CONTROLE[CHAVE],BS_CONTROLE[Quantidade_11],"-")</f>
        <v>-</v>
      </c>
      <c r="V76" s="137">
        <f ca="1">_xlfn.XLOOKUP(G76&amp;$V$2,BS_CONTROLE[CHAVE],BS_CONTROLE[Quantidade_11],"-")</f>
        <v>1</v>
      </c>
      <c r="W76" s="137">
        <f ca="1">_xlfn.XLOOKUP(G76&amp;$W$2,BS_CONTROLE[CHAVE],BS_CONTROLE[Quantidade_11],"-")</f>
        <v>3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 t="str">
        <f ca="1">_xlfn.XLOOKUP(G77&amp;$U$2,BS_CONTROLE[CHAVE],BS_CONTROLE[Quantidade_11],"-")</f>
        <v>-</v>
      </c>
      <c r="V77" s="137">
        <f ca="1">_xlfn.XLOOKUP(G77&amp;$V$2,BS_CONTROLE[CHAVE],BS_CONTROLE[Quantidade_11],"-")</f>
        <v>0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 t="str">
        <f ca="1">_xlfn.XLOOKUP(G84&amp;$U$2,BS_CONTROLE[CHAVE],BS_CONTROLE[Quantidade_11],"-")</f>
        <v>-</v>
      </c>
      <c r="V84" s="137">
        <f ca="1">_xlfn.XLOOKUP(G84&amp;$V$2,BS_CONTROLE[CHAVE],BS_CONTROLE[Quantidade_11],"-")</f>
        <v>40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4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860</v>
      </c>
      <c r="W88" s="137">
        <f ca="1">_xlfn.XLOOKUP(G88&amp;$W$2,BS_CONTROLE[CHAVE],BS_CONTROLE[Quantidade_11],"-")</f>
        <v>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>
        <f ca="1">_xlfn.XLOOKUP(G91&amp;$W$2,BS_CONTROLE[CHAVE],BS_CONTROLE[Quantidade_11],"-")</f>
        <v>1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>
        <f ca="1">_xlfn.XLOOKUP(G97&amp;$W$2,BS_CONTROLE[CHAVE],BS_CONTROLE[Quantidade_11],"-")</f>
        <v>0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 t="str">
        <f ca="1">_xlfn.XLOOKUP(G98&amp;$U$2,BS_CONTROLE[CHAVE],BS_CONTROLE[Quantidade_11],"-")</f>
        <v>-</v>
      </c>
      <c r="V98" s="137">
        <f ca="1">_xlfn.XLOOKUP(G98&amp;$V$2,BS_CONTROLE[CHAVE],BS_CONTROLE[Quantidade_11],"-")</f>
        <v>1</v>
      </c>
      <c r="W98" s="137">
        <f ca="1">_xlfn.XLOOKUP(G98&amp;$W$2,BS_CONTROLE[CHAVE],BS_CONTROLE[Quantidade_11],"-")</f>
        <v>3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 t="str">
        <f ca="1">_xlfn.XLOOKUP(G102&amp;$U$2,BS_CONTROLE[CHAVE],BS_CONTROLE[Quantidade_11],"-")</f>
        <v>-</v>
      </c>
      <c r="V102" s="137">
        <f ca="1">_xlfn.XLOOKUP(G102&amp;$V$2,BS_CONTROLE[CHAVE],BS_CONTROLE[Quantidade_11],"-")</f>
        <v>1</v>
      </c>
      <c r="W102" s="137">
        <f ca="1">_xlfn.XLOOKUP(G102&amp;$W$2,BS_CONTROLE[CHAVE],BS_CONTROLE[Quantidade_11],"-")</f>
        <v>3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 t="str">
        <f ca="1">_xlfn.XLOOKUP(G103&amp;$U$2,BS_CONTROLE[CHAVE],BS_CONTROLE[Quantidade_11],"-")</f>
        <v>-</v>
      </c>
      <c r="V103" s="137">
        <f ca="1">_xlfn.XLOOKUP(G103&amp;$V$2,BS_CONTROLE[CHAVE],BS_CONTROLE[Quantidade_11],"-")</f>
        <v>1</v>
      </c>
      <c r="W103" s="137">
        <f ca="1">_xlfn.XLOOKUP(G103&amp;$W$2,BS_CONTROLE[CHAVE],BS_CONTROLE[Quantidade_11],"-")</f>
        <v>3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 t="str">
        <f ca="1">_xlfn.XLOOKUP(G110&amp;$U$2,BS_CONTROLE[CHAVE],BS_CONTROLE[Quantidade_11],"-")</f>
        <v>-</v>
      </c>
      <c r="V110" s="137">
        <f ca="1">_xlfn.XLOOKUP(G110&amp;$V$2,BS_CONTROLE[CHAVE],BS_CONTROLE[Quantidade_11],"-")</f>
        <v>40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4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 t="str">
        <f ca="1">_xlfn.XLOOKUP(G114&amp;$U$2,BS_CONTROLE[CHAVE],BS_CONTROLE[Quantidade_11],"-")</f>
        <v>-</v>
      </c>
      <c r="V114" s="137">
        <f ca="1">_xlfn.XLOOKUP(G114&amp;$V$2,BS_CONTROLE[CHAVE],BS_CONTROLE[Quantidade_11],"-")</f>
        <v>860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>
        <f ca="1">_xlfn.XLOOKUP(G116&amp;$W$2,BS_CONTROLE[CHAVE],BS_CONTROLE[Quantidade_11],"-")</f>
        <v>1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>
        <f ca="1">_xlfn.XLOOKUP(G118&amp;$V$2,BS_CONTROLE[CHAVE],BS_CONTROLE[Quantidade_11],"-")</f>
        <v>1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1</v>
      </c>
      <c r="W125" s="137">
        <f ca="1">_xlfn.XLOOKUP(G125&amp;$W$2,BS_CONTROLE[CHAVE],BS_CONTROLE[Quantidade_11],"-")</f>
        <v>3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1</v>
      </c>
      <c r="W128" s="137">
        <f ca="1">_xlfn.XLOOKUP(G128&amp;$W$2,BS_CONTROLE[CHAVE],BS_CONTROLE[Quantidade_11],"-")</f>
        <v>3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1</v>
      </c>
      <c r="W129" s="137">
        <f ca="1">_xlfn.XLOOKUP(G129&amp;$W$2,BS_CONTROLE[CHAVE],BS_CONTROLE[Quantidade_11],"-")</f>
        <v>3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 t="str">
        <f ca="1">_xlfn.XLOOKUP(G130&amp;$U$2,BS_CONTROLE[CHAVE],BS_CONTROLE[Quantidade_11],"-")</f>
        <v>-</v>
      </c>
      <c r="V130" s="137">
        <f ca="1">_xlfn.XLOOKUP(G130&amp;$V$2,BS_CONTROLE[CHAVE],BS_CONTROLE[Quantidade_11],"-")</f>
        <v>0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1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1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 t="str">
        <f ca="1">_xlfn.XLOOKUP(G137&amp;$U$2,BS_CONTROLE[CHAVE],BS_CONTROLE[Quantidade_11],"-")</f>
        <v>-</v>
      </c>
      <c r="V137" s="137">
        <f ca="1">_xlfn.XLOOKUP(G137&amp;$V$2,BS_CONTROLE[CHAVE],BS_CONTROLE[Quantidade_11],"-")</f>
        <v>40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4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 t="str">
        <f ca="1">_xlfn.XLOOKUP(G142&amp;$U$2,BS_CONTROLE[CHAVE],BS_CONTROLE[Quantidade_11],"-")</f>
        <v>-</v>
      </c>
      <c r="V142" s="137">
        <f ca="1">_xlfn.XLOOKUP(G142&amp;$V$2,BS_CONTROLE[CHAVE],BS_CONTROLE[Quantidade_11],"-")</f>
        <v>860</v>
      </c>
      <c r="W142" s="137">
        <f ca="1">_xlfn.XLOOKUP(G142&amp;$W$2,BS_CONTROLE[CHAVE],BS_CONTROLE[Quantidade_11],"-")</f>
        <v>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1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>
        <f ca="1">_xlfn.XLOOKUP(G147&amp;$V$2,BS_CONTROLE[CHAVE],BS_CONTROLE[Quantidade_11],"-")</f>
        <v>0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>
        <f ca="1">_xlfn.XLOOKUP(G153&amp;$W$2,BS_CONTROLE[CHAVE],BS_CONTROLE[Quantidade_11],"-")</f>
        <v>0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>
        <f ca="1">_xlfn.XLOOKUP(G154&amp;$W$2,BS_CONTROLE[CHAVE],BS_CONTROLE[Quantidade_11],"-")</f>
        <v>1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1</v>
      </c>
      <c r="W156" s="137">
        <f ca="1">_xlfn.XLOOKUP(G156&amp;$W$2,BS_CONTROLE[CHAVE],BS_CONTROLE[Quantidade_11],"-")</f>
        <v>3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 t="str">
        <f ca="1">_xlfn.XLOOKUP(G159&amp;$U$2,BS_CONTROLE[CHAVE],BS_CONTROLE[Quantidade_11],"-")</f>
        <v>-</v>
      </c>
      <c r="V159" s="137">
        <f ca="1">_xlfn.XLOOKUP(G159&amp;$V$2,BS_CONTROLE[CHAVE],BS_CONTROLE[Quantidade_11],"-")</f>
        <v>1</v>
      </c>
      <c r="W159" s="137">
        <f ca="1">_xlfn.XLOOKUP(G159&amp;$W$2,BS_CONTROLE[CHAVE],BS_CONTROLE[Quantidade_11],"-")</f>
        <v>3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 t="str">
        <f ca="1">_xlfn.XLOOKUP(G160&amp;$U$2,BS_CONTROLE[CHAVE],BS_CONTROLE[Quantidade_11],"-")</f>
        <v>-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4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 t="str">
        <f ca="1">_xlfn.XLOOKUP(G171&amp;$U$2,BS_CONTROLE[CHAVE],BS_CONTROLE[Quantidade_11],"-")</f>
        <v>-</v>
      </c>
      <c r="V171" s="137">
        <f ca="1">_xlfn.XLOOKUP(G171&amp;$V$2,BS_CONTROLE[CHAVE],BS_CONTROLE[Quantidade_11],"-")</f>
        <v>860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 t="str">
        <f ca="1">_xlfn.XLOOKUP(G172&amp;$U$2,BS_CONTROLE[CHAVE],BS_CONTROLE[Quantidade_11],"-")</f>
        <v>-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1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 t="str">
        <f ca="1">_xlfn.XLOOKUP(G173&amp;$U$2,BS_CONTROLE[CHAVE],BS_CONTROLE[Quantidade_11],"-")</f>
        <v>-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1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>
        <f ca="1">_xlfn.XLOOKUP(G174&amp;$W$2,BS_CONTROLE[CHAVE],BS_CONTROLE[Quantidade_11],"-")</f>
        <v>0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>
        <f ca="1">_xlfn.XLOOKUP(G176&amp;$W$2,BS_CONTROLE[CHAVE],BS_CONTROLE[Quantidade_11],"-")</f>
        <v>0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>
        <f ca="1">_xlfn.XLOOKUP(G181&amp;$V$2,BS_CONTROLE[CHAVE],BS_CONTROLE[Quantidade_11],"-")</f>
        <v>0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>
        <f ca="1">_xlfn.XLOOKUP(G185&amp;$W$2,BS_CONTROLE[CHAVE],BS_CONTROLE[Quantidade_11],"-")</f>
        <v>1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 t="str">
        <f ca="1">_xlfn.XLOOKUP(G188&amp;$U$2,BS_CONTROLE[CHAVE],BS_CONTROLE[Quantidade_11],"-")</f>
        <v>-</v>
      </c>
      <c r="V188" s="137">
        <f ca="1">_xlfn.XLOOKUP(G188&amp;$V$2,BS_CONTROLE[CHAVE],BS_CONTROLE[Quantidade_11],"-")</f>
        <v>1</v>
      </c>
      <c r="W188" s="137">
        <f ca="1">_xlfn.XLOOKUP(G188&amp;$W$2,BS_CONTROLE[CHAVE],BS_CONTROLE[Quantidade_11],"-")</f>
        <v>3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4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 t="str">
        <f ca="1">_xlfn.XLOOKUP(G193&amp;$U$2,BS_CONTROLE[CHAVE],BS_CONTROLE[Quantidade_11],"-")</f>
        <v>-</v>
      </c>
      <c r="V193" s="137">
        <f ca="1">_xlfn.XLOOKUP(G193&amp;$V$2,BS_CONTROLE[CHAVE],BS_CONTROLE[Quantidade_11],"-")</f>
        <v>1</v>
      </c>
      <c r="W193" s="137">
        <f ca="1">_xlfn.XLOOKUP(G193&amp;$W$2,BS_CONTROLE[CHAVE],BS_CONTROLE[Quantidade_11],"-")</f>
        <v>3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 t="str">
        <f ca="1">_xlfn.XLOOKUP(G194&amp;$U$2,BS_CONTROLE[CHAVE],BS_CONTROLE[Quantidade_11],"-")</f>
        <v>-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 t="str">
        <f ca="1">_xlfn.XLOOKUP(G199&amp;$U$2,BS_CONTROLE[CHAVE],BS_CONTROLE[Quantidade_11],"-")</f>
        <v>-</v>
      </c>
      <c r="V199" s="137">
        <f ca="1">_xlfn.XLOOKUP(G199&amp;$V$2,BS_CONTROLE[CHAVE],BS_CONTROLE[Quantidade_11],"-")</f>
        <v>40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>
        <f ca="1">_xlfn.XLOOKUP(G200&amp;$W$2,BS_CONTROLE[CHAVE],BS_CONTROLE[Quantidade_11],"-")</f>
        <v>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4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 t="str">
        <f ca="1">_xlfn.XLOOKUP(G204&amp;$U$2,BS_CONTROLE[CHAVE],BS_CONTROLE[Quantidade_11],"-")</f>
        <v>-</v>
      </c>
      <c r="V204" s="137">
        <f ca="1">_xlfn.XLOOKUP(G204&amp;$V$2,BS_CONTROLE[CHAVE],BS_CONTROLE[Quantidade_11],"-")</f>
        <v>860</v>
      </c>
      <c r="W204" s="137">
        <f ca="1">_xlfn.XLOOKUP(G204&amp;$W$2,BS_CONTROLE[CHAVE],BS_CONTROLE[Quantidade_11],"-")</f>
        <v>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>
        <f ca="1">_xlfn.XLOOKUP(G205&amp;$V$2,BS_CONTROLE[CHAVE],BS_CONTROLE[Quantidade_11],"-")</f>
        <v>312</v>
      </c>
      <c r="W205" s="137">
        <f ca="1">_xlfn.XLOOKUP(G205&amp;$W$2,BS_CONTROLE[CHAVE],BS_CONTROLE[Quantidade_11],"-")</f>
        <v>312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1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1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 t="str">
        <f ca="1">_xlfn.XLOOKUP(G208&amp;$U$2,BS_CONTROLE[CHAVE],BS_CONTROLE[Quantidade_11],"-")</f>
        <v>-</v>
      </c>
      <c r="V208" s="137">
        <f ca="1">_xlfn.XLOOKUP(G208&amp;$V$2,BS_CONTROLE[CHAVE],BS_CONTROLE[Quantidade_11],"-")</f>
        <v>1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>
        <f ca="1">_xlfn.XLOOKUP(G210&amp;$W$2,BS_CONTROLE[CHAVE],BS_CONTROLE[Quantidade_11],"-")</f>
        <v>1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 t="str">
        <f ca="1">_xlfn.XLOOKUP(G217&amp;$U$2,BS_CONTROLE[CHAVE],BS_CONTROLE[Quantidade_11],"-")</f>
        <v>-</v>
      </c>
      <c r="V217" s="137">
        <f ca="1">_xlfn.XLOOKUP(G217&amp;$V$2,BS_CONTROLE[CHAVE],BS_CONTROLE[Quantidade_11],"-")</f>
        <v>1</v>
      </c>
      <c r="W217" s="137">
        <f ca="1">_xlfn.XLOOKUP(G217&amp;$W$2,BS_CONTROLE[CHAVE],BS_CONTROLE[Quantidade_11],"-")</f>
        <v>3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 t="str">
        <f ca="1">_xlfn.XLOOKUP(G220&amp;$U$2,BS_CONTROLE[CHAVE],BS_CONTROLE[Quantidade_11],"-")</f>
        <v>-</v>
      </c>
      <c r="V220" s="137">
        <f ca="1">_xlfn.XLOOKUP(G220&amp;$V$2,BS_CONTROLE[CHAVE],BS_CONTROLE[Quantidade_11],"-")</f>
        <v>1</v>
      </c>
      <c r="W220" s="137">
        <f ca="1">_xlfn.XLOOKUP(G220&amp;$W$2,BS_CONTROLE[CHAVE],BS_CONTROLE[Quantidade_11],"-")</f>
        <v>3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 t="str">
        <f ca="1">_xlfn.XLOOKUP(G221&amp;$U$2,BS_CONTROLE[CHAVE],BS_CONTROLE[Quantidade_11],"-")</f>
        <v>-</v>
      </c>
      <c r="V221" s="137">
        <f ca="1">_xlfn.XLOOKUP(G221&amp;$V$2,BS_CONTROLE[CHAVE],BS_CONTROLE[Quantidade_11],"-")</f>
        <v>0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 t="str">
        <f ca="1">_xlfn.XLOOKUP(G227&amp;$U$2,BS_CONTROLE[CHAVE],BS_CONTROLE[Quantidade_11],"-")</f>
        <v>-</v>
      </c>
      <c r="V227" s="137">
        <f ca="1">_xlfn.XLOOKUP(G227&amp;$V$2,BS_CONTROLE[CHAVE],BS_CONTROLE[Quantidade_11],"-")</f>
        <v>40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>
        <f ca="1">_xlfn.XLOOKUP(G228&amp;$W$2,BS_CONTROLE[CHAVE],BS_CONTROLE[Quantidade_11],"-")</f>
        <v>0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>
        <f ca="1">_xlfn.XLOOKUP(G229&amp;$W$2,BS_CONTROLE[CHAVE],BS_CONTROLE[Quantidade_11],"-")</f>
        <v>1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4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 t="str">
        <f ca="1">_xlfn.XLOOKUP(G232&amp;$U$2,BS_CONTROLE[CHAVE],BS_CONTROLE[Quantidade_11],"-")</f>
        <v>-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1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 t="str">
        <f ca="1">_xlfn.XLOOKUP(G233&amp;$U$2,BS_CONTROLE[CHAVE],BS_CONTROLE[Quantidade_11],"-")</f>
        <v>-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1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 t="str">
        <f ca="1">_xlfn.XLOOKUP(G234&amp;$U$2,BS_CONTROLE[CHAVE],BS_CONTROLE[Quantidade_11],"-")</f>
        <v>-</v>
      </c>
      <c r="V234" s="137">
        <f ca="1">_xlfn.XLOOKUP(G234&amp;$V$2,BS_CONTROLE[CHAVE],BS_CONTROLE[Quantidade_11],"-")</f>
        <v>860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1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270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>
        <f ca="1">_xlfn.XLOOKUP(G241&amp;$W$2,BS_CONTROLE[CHAVE],BS_CONTROLE[Quantidade_11],"-")</f>
        <v>1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 t="str">
        <f ca="1">_xlfn.XLOOKUP(G244&amp;$U$2,BS_CONTROLE[CHAVE],BS_CONTROLE[Quantidade_11],"-")</f>
        <v>-</v>
      </c>
      <c r="V244" s="137">
        <f ca="1">_xlfn.XLOOKUP(G244&amp;$V$2,BS_CONTROLE[CHAVE],BS_CONTROLE[Quantidade_11],"-")</f>
        <v>0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0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>
        <f ca="1">_xlfn.XLOOKUP(G248&amp;$W$2,BS_CONTROLE[CHAVE],BS_CONTROLE[Quantidade_11],"-")</f>
        <v>1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 t="str">
        <f ca="1">_xlfn.XLOOKUP(G250&amp;$U$2,BS_CONTROLE[CHAVE],BS_CONTROLE[Quantidade_11],"-")</f>
        <v>-</v>
      </c>
      <c r="V250" s="137">
        <f ca="1">_xlfn.XLOOKUP(G250&amp;$V$2,BS_CONTROLE[CHAVE],BS_CONTROLE[Quantidade_11],"-")</f>
        <v>1</v>
      </c>
      <c r="W250" s="137">
        <f ca="1">_xlfn.XLOOKUP(G250&amp;$W$2,BS_CONTROLE[CHAVE],BS_CONTROLE[Quantidade_11],"-")</f>
        <v>3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 t="str">
        <f ca="1">_xlfn.XLOOKUP(G253&amp;$U$2,BS_CONTROLE[CHAVE],BS_CONTROLE[Quantidade_11],"-")</f>
        <v>-</v>
      </c>
      <c r="V253" s="137">
        <f ca="1">_xlfn.XLOOKUP(G253&amp;$V$2,BS_CONTROLE[CHAVE],BS_CONTROLE[Quantidade_11],"-")</f>
        <v>1</v>
      </c>
      <c r="W253" s="137">
        <f ca="1">_xlfn.XLOOKUP(G253&amp;$W$2,BS_CONTROLE[CHAVE],BS_CONTROLE[Quantidade_11],"-")</f>
        <v>3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 t="str">
        <f ca="1">_xlfn.XLOOKUP(G254&amp;$U$2,BS_CONTROLE[CHAVE],BS_CONTROLE[Quantidade_11],"-")</f>
        <v>-</v>
      </c>
      <c r="V254" s="137">
        <f ca="1">_xlfn.XLOOKUP(G254&amp;$V$2,BS_CONTROLE[CHAVE],BS_CONTROLE[Quantidade_11],"-")</f>
        <v>0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 t="str">
        <f ca="1">_xlfn.XLOOKUP(G260&amp;$U$2,BS_CONTROLE[CHAVE],BS_CONTROLE[Quantidade_11],"-")</f>
        <v>-</v>
      </c>
      <c r="V260" s="137">
        <f ca="1">_xlfn.XLOOKUP(G260&amp;$V$2,BS_CONTROLE[CHAVE],BS_CONTROLE[Quantidade_11],"-")</f>
        <v>40</v>
      </c>
      <c r="W260" s="137">
        <f ca="1">_xlfn.XLOOKUP(G260&amp;$W$2,BS_CONTROLE[CHAVE],BS_CONTROLE[Quantidade_11],"-")</f>
        <v>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>
        <f ca="1">_xlfn.XLOOKUP(G261&amp;$W$2,BS_CONTROLE[CHAVE],BS_CONTROLE[Quantidade_11],"-")</f>
        <v>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4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 t="str">
        <f ca="1">_xlfn.XLOOKUP(G266&amp;$U$2,BS_CONTROLE[CHAVE],BS_CONTROLE[Quantidade_11],"-")</f>
        <v>-</v>
      </c>
      <c r="V266" s="137">
        <f ca="1">_xlfn.XLOOKUP(G266&amp;$V$2,BS_CONTROLE[CHAVE],BS_CONTROLE[Quantidade_11],"-")</f>
        <v>0</v>
      </c>
      <c r="W266" s="137">
        <f ca="1">_xlfn.XLOOKUP(G266&amp;$W$2,BS_CONTROLE[CHAVE],BS_CONTROLE[Quantidade_11],"-")</f>
        <v>1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 t="str">
        <f ca="1">_xlfn.XLOOKUP(G267&amp;$U$2,BS_CONTROLE[CHAVE],BS_CONTROLE[Quantidade_11],"-")</f>
        <v>-</v>
      </c>
      <c r="V267" s="137">
        <f ca="1">_xlfn.XLOOKUP(G267&amp;$V$2,BS_CONTROLE[CHAVE],BS_CONTROLE[Quantidade_11],"-")</f>
        <v>0</v>
      </c>
      <c r="W267" s="137">
        <f ca="1">_xlfn.XLOOKUP(G267&amp;$W$2,BS_CONTROLE[CHAVE],BS_CONTROLE[Quantidade_11],"-")</f>
        <v>1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 t="str">
        <f ca="1">_xlfn.XLOOKUP(G268&amp;$U$2,BS_CONTROLE[CHAVE],BS_CONTROLE[Quantidade_11],"-")</f>
        <v>-</v>
      </c>
      <c r="V268" s="137">
        <f ca="1">_xlfn.XLOOKUP(G268&amp;$V$2,BS_CONTROLE[CHAVE],BS_CONTROLE[Quantidade_11],"-")</f>
        <v>860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 t="str">
        <f ca="1">_xlfn.XLOOKUP(G269&amp;$U$2,BS_CONTROLE[CHAVE],BS_CONTROLE[Quantidade_11],"-")</f>
        <v>-</v>
      </c>
      <c r="V269" s="137">
        <f ca="1">_xlfn.XLOOKUP(G269&amp;$V$2,BS_CONTROLE[CHAVE],BS_CONTROLE[Quantidade_11],"-")</f>
        <v>1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>
        <f ca="1">_xlfn.XLOOKUP(G271&amp;$W$2,BS_CONTROLE[CHAVE],BS_CONTROLE[Quantidade_11],"-")</f>
        <v>1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 t="str">
        <f ca="1">_xlfn.XLOOKUP(G272&amp;$U$2,BS_CONTROLE[CHAVE],BS_CONTROLE[Quantidade_11],"-")</f>
        <v>-</v>
      </c>
      <c r="V272" s="137">
        <f ca="1">_xlfn.XLOOKUP(G272&amp;$V$2,BS_CONTROLE[CHAVE],BS_CONTROLE[Quantidade_11],"-")</f>
        <v>0</v>
      </c>
      <c r="W272" s="137">
        <f ca="1">_xlfn.XLOOKUP(G272&amp;$W$2,BS_CONTROLE[CHAVE],BS_CONTROLE[Quantidade_11],"-")</f>
        <v>2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 t="str">
        <f ca="1">_xlfn.XLOOKUP(G277&amp;$U$2,BS_CONTROLE[CHAVE],BS_CONTROLE[Quantidade_11],"-")</f>
        <v>-</v>
      </c>
      <c r="V277" s="137">
        <f ca="1">_xlfn.XLOOKUP(G277&amp;$V$2,BS_CONTROLE[CHAVE],BS_CONTROLE[Quantidade_11],"-")</f>
        <v>1</v>
      </c>
      <c r="W277" s="137">
        <f ca="1">_xlfn.XLOOKUP(G277&amp;$W$2,BS_CONTROLE[CHAVE],BS_CONTROLE[Quantidade_11],"-")</f>
        <v>3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>
        <f ca="1">_xlfn.XLOOKUP(G278&amp;$V$2,BS_CONTROLE[CHAVE],BS_CONTROLE[Quantidade_11],"-")</f>
        <v>1</v>
      </c>
      <c r="W278" s="137">
        <f ca="1">_xlfn.XLOOKUP(G278&amp;$W$2,BS_CONTROLE[CHAVE],BS_CONTROLE[Quantidade_11],"-")</f>
        <v>3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 t="str">
        <f ca="1">_xlfn.XLOOKUP(G280&amp;$U$2,BS_CONTROLE[CHAVE],BS_CONTROLE[Quantidade_11],"-")</f>
        <v>-</v>
      </c>
      <c r="V280" s="137">
        <f ca="1">_xlfn.XLOOKUP(G280&amp;$V$2,BS_CONTROLE[CHAVE],BS_CONTROLE[Quantidade_11],"-")</f>
        <v>1</v>
      </c>
      <c r="W280" s="137">
        <f ca="1">_xlfn.XLOOKUP(G280&amp;$W$2,BS_CONTROLE[CHAVE],BS_CONTROLE[Quantidade_11],"-")</f>
        <v>3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 t="str">
        <f ca="1">_xlfn.XLOOKUP(G281&amp;$U$2,BS_CONTROLE[CHAVE],BS_CONTROLE[Quantidade_11],"-")</f>
        <v>-</v>
      </c>
      <c r="V281" s="137">
        <f ca="1">_xlfn.XLOOKUP(G281&amp;$V$2,BS_CONTROLE[CHAVE],BS_CONTROLE[Quantidade_11],"-")</f>
        <v>0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 t="str">
        <f ca="1">_xlfn.XLOOKUP(G286&amp;$U$2,BS_CONTROLE[CHAVE],BS_CONTROLE[Quantidade_11],"-")</f>
        <v>-</v>
      </c>
      <c r="V286" s="137">
        <f ca="1">_xlfn.XLOOKUP(G286&amp;$V$2,BS_CONTROLE[CHAVE],BS_CONTROLE[Quantidade_11],"-")</f>
        <v>40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>
        <f ca="1">_xlfn.XLOOKUP(G287&amp;$W$2,BS_CONTROLE[CHAVE],BS_CONTROLE[Quantidade_11],"-")</f>
        <v>0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 t="str">
        <f ca="1">_xlfn.XLOOKUP(G290&amp;$U$2,BS_CONTROLE[CHAVE],BS_CONTROLE[Quantidade_11],"-")</f>
        <v>-</v>
      </c>
      <c r="V290" s="137">
        <f ca="1">_xlfn.XLOOKUP(G290&amp;$V$2,BS_CONTROLE[CHAVE],BS_CONTROLE[Quantidade_11],"-")</f>
        <v>312</v>
      </c>
      <c r="W290" s="137">
        <f ca="1">_xlfn.XLOOKUP(G290&amp;$W$2,BS_CONTROLE[CHAVE],BS_CONTROLE[Quantidade_11],"-")</f>
        <v>312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 t="str">
        <f ca="1">_xlfn.XLOOKUP(G291&amp;$U$2,BS_CONTROLE[CHAVE],BS_CONTROLE[Quantidade_11],"-")</f>
        <v>-</v>
      </c>
      <c r="V291" s="137">
        <f ca="1">_xlfn.XLOOKUP(G291&amp;$V$2,BS_CONTROLE[CHAVE],BS_CONTROLE[Quantidade_11],"-")</f>
        <v>860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4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 t="str">
        <f ca="1">_xlfn.XLOOKUP(G293&amp;$U$2,BS_CONTROLE[CHAVE],BS_CONTROLE[Quantidade_11],"-")</f>
        <v>-</v>
      </c>
      <c r="V293" s="137">
        <f ca="1">_xlfn.XLOOKUP(G293&amp;$V$2,BS_CONTROLE[CHAVE],BS_CONTROLE[Quantidade_11],"-")</f>
        <v>0</v>
      </c>
      <c r="W293" s="137">
        <f ca="1">_xlfn.XLOOKUP(G293&amp;$W$2,BS_CONTROLE[CHAVE],BS_CONTROLE[Quantidade_11],"-")</f>
        <v>1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 t="str">
        <f ca="1">_xlfn.XLOOKUP(G294&amp;$U$2,BS_CONTROLE[CHAVE],BS_CONTROLE[Quantidade_11],"-")</f>
        <v>-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1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 t="str">
        <f ca="1">_xlfn.XLOOKUP(G295&amp;$U$2,BS_CONTROLE[CHAVE],BS_CONTROLE[Quantidade_11],"-")</f>
        <v>-</v>
      </c>
      <c r="V295" s="137">
        <f ca="1">_xlfn.XLOOKUP(G295&amp;$V$2,BS_CONTROLE[CHAVE],BS_CONTROLE[Quantidade_11],"-")</f>
        <v>1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>
        <f ca="1">_xlfn.XLOOKUP(G297&amp;$W$2,BS_CONTROLE[CHAVE],BS_CONTROLE[Quantidade_11],"-")</f>
        <v>1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 t="str">
        <f ca="1">_xlfn.XLOOKUP(G298&amp;$U$2,BS_CONTROLE[CHAVE],BS_CONTROLE[Quantidade_11],"-")</f>
        <v>-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2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>
        <f ca="1">_xlfn.XLOOKUP(G300&amp;$W$2,BS_CONTROLE[CHAVE],BS_CONTROLE[Quantidade_11],"-")</f>
        <v>1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>
        <f ca="1">_xlfn.XLOOKUP(G302&amp;$W$2,BS_CONTROLE[CHAVE],BS_CONTROLE[Quantidade_11],"-")</f>
        <v>1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 t="str">
        <f ca="1">_xlfn.XLOOKUP(G303&amp;$U$2,BS_CONTROLE[CHAVE],BS_CONTROLE[Quantidade_11],"-")</f>
        <v>-</v>
      </c>
      <c r="V303" s="137">
        <f ca="1">_xlfn.XLOOKUP(G303&amp;$V$2,BS_CONTROLE[CHAVE],BS_CONTROLE[Quantidade_11],"-")</f>
        <v>1</v>
      </c>
      <c r="W303" s="137">
        <f ca="1">_xlfn.XLOOKUP(G303&amp;$W$2,BS_CONTROLE[CHAVE],BS_CONTROLE[Quantidade_11],"-")</f>
        <v>3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 t="str">
        <f ca="1">_xlfn.XLOOKUP(G305&amp;$U$2,BS_CONTROLE[CHAVE],BS_CONTROLE[Quantidade_11],"-")</f>
        <v>-</v>
      </c>
      <c r="V305" s="137">
        <f ca="1">_xlfn.XLOOKUP(G305&amp;$V$2,BS_CONTROLE[CHAVE],BS_CONTROLE[Quantidade_11],"-")</f>
        <v>1</v>
      </c>
      <c r="W305" s="137">
        <f ca="1">_xlfn.XLOOKUP(G305&amp;$W$2,BS_CONTROLE[CHAVE],BS_CONTROLE[Quantidade_11],"-")</f>
        <v>3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 t="str">
        <f ca="1">_xlfn.XLOOKUP(G306&amp;$U$2,BS_CONTROLE[CHAVE],BS_CONTROLE[Quantidade_11],"-")</f>
        <v>-</v>
      </c>
      <c r="V306" s="137">
        <f ca="1">_xlfn.XLOOKUP(G306&amp;$V$2,BS_CONTROLE[CHAVE],BS_CONTROLE[Quantidade_11],"-")</f>
        <v>0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>
        <f ca="1">_xlfn.XLOOKUP(G307&amp;$W$2,BS_CONTROLE[CHAVE],BS_CONTROLE[Quantidade_11],"-")</f>
        <v>0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>
        <f ca="1">_xlfn.XLOOKUP(G308&amp;$W$2,BS_CONTROLE[CHAVE],BS_CONTROLE[Quantidade_11],"-")</f>
        <v>0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 t="str">
        <f ca="1">_xlfn.XLOOKUP(G310&amp;$U$2,BS_CONTROLE[CHAVE],BS_CONTROLE[Quantidade_11],"-")</f>
        <v>-</v>
      </c>
      <c r="V310" s="137">
        <f ca="1">_xlfn.XLOOKUP(G310&amp;$V$2,BS_CONTROLE[CHAVE],BS_CONTROLE[Quantidade_11],"-")</f>
        <v>40</v>
      </c>
      <c r="W310" s="137">
        <f ca="1">_xlfn.XLOOKUP(G310&amp;$W$2,BS_CONTROLE[CHAVE],BS_CONTROLE[Quantidade_11],"-")</f>
        <v>0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>
        <f ca="1">_xlfn.XLOOKUP(G312&amp;$W$2,BS_CONTROLE[CHAVE],BS_CONTROLE[Quantidade_11],"-")</f>
        <v>0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 t="str">
        <f ca="1">_xlfn.XLOOKUP(G313&amp;$U$2,BS_CONTROLE[CHAVE],BS_CONTROLE[Quantidade_11],"-")</f>
        <v>-</v>
      </c>
      <c r="V313" s="137">
        <f ca="1">_xlfn.XLOOKUP(G313&amp;$V$2,BS_CONTROLE[CHAVE],BS_CONTROLE[Quantidade_11],"-")</f>
        <v>60</v>
      </c>
      <c r="W313" s="137">
        <f ca="1">_xlfn.XLOOKUP(G313&amp;$W$2,BS_CONTROLE[CHAVE],BS_CONTROLE[Quantidade_11],"-")</f>
        <v>0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 t="str">
        <f ca="1">_xlfn.XLOOKUP(G314&amp;$U$2,BS_CONTROLE[CHAVE],BS_CONTROLE[Quantidade_11],"-")</f>
        <v>-</v>
      </c>
      <c r="V314" s="137">
        <f ca="1">_xlfn.XLOOKUP(G314&amp;$V$2,BS_CONTROLE[CHAVE],BS_CONTROLE[Quantidade_11],"-")</f>
        <v>0</v>
      </c>
      <c r="W314" s="137">
        <f ca="1">_xlfn.XLOOKUP(G314&amp;$W$2,BS_CONTROLE[CHAVE],BS_CONTROLE[Quantidade_11],"-")</f>
        <v>0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>
        <f ca="1">_xlfn.XLOOKUP(G316&amp;$W$2,BS_CONTROLE[CHAVE],BS_CONTROLE[Quantidade_11],"-")</f>
        <v>1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4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 t="str">
        <f ca="1">_xlfn.XLOOKUP(G318&amp;$U$2,BS_CONTROLE[CHAVE],BS_CONTROLE[Quantidade_11],"-")</f>
        <v>-</v>
      </c>
      <c r="V318" s="137">
        <f ca="1">_xlfn.XLOOKUP(G318&amp;$V$2,BS_CONTROLE[CHAVE],BS_CONTROLE[Quantidade_11],"-")</f>
        <v>860</v>
      </c>
      <c r="W318" s="137">
        <f ca="1">_xlfn.XLOOKUP(G318&amp;$W$2,BS_CONTROLE[CHAVE],BS_CONTROLE[Quantidade_11],"-")</f>
        <v>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 t="str">
        <f ca="1">_xlfn.XLOOKUP(G319&amp;$U$2,BS_CONTROLE[CHAVE],BS_CONTROLE[Quantidade_11],"-")</f>
        <v>-</v>
      </c>
      <c r="V319" s="137">
        <f ca="1">_xlfn.XLOOKUP(G319&amp;$V$2,BS_CONTROLE[CHAVE],BS_CONTROLE[Quantidade_11],"-")</f>
        <v>312</v>
      </c>
      <c r="W319" s="137">
        <f ca="1">_xlfn.XLOOKUP(G319&amp;$W$2,BS_CONTROLE[CHAVE],BS_CONTROLE[Quantidade_11],"-")</f>
        <v>312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>
        <f ca="1">_xlfn.XLOOKUP(G321&amp;$W$2,BS_CONTROLE[CHAVE],BS_CONTROLE[Quantidade_11],"-")</f>
        <v>0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>
        <f ca="1">_xlfn.XLOOKUP(G322&amp;$W$2,BS_CONTROLE[CHAVE],BS_CONTROLE[Quantidade_11],"-")</f>
        <v>0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8.3333333333333329E-2</v>
      </c>
      <c r="R323" s="145" t="str">
        <f>IF(SP_SUL!Q326="","*",CONCATENATE(SP_SUL!Q326," ",SP_SUL!R326))</f>
        <v>270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>
        <f ca="1">_xlfn.XLOOKUP(G323&amp;$W$2,BS_CONTROLE[CHAVE],BS_CONTROLE[Quantidade_11],"-")</f>
        <v>270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8.3333333333333329E-2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 t="str">
        <f ca="1">_xlfn.XLOOKUP(G324&amp;$U$2,BS_CONTROLE[CHAVE],BS_CONTROLE[Quantidade_11],"-")</f>
        <v>-</v>
      </c>
      <c r="V324" s="137">
        <f ca="1">_xlfn.XLOOKUP(G324&amp;$V$2,BS_CONTROLE[CHAVE],BS_CONTROLE[Quantidade_11],"-")</f>
        <v>0</v>
      </c>
      <c r="W324" s="137">
        <f ca="1">_xlfn.XLOOKUP(G324&amp;$W$2,BS_CONTROLE[CHAVE],BS_CONTROLE[Quantidade_11],"-")</f>
        <v>2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 t="str">
        <f ca="1">_xlfn.XLOOKUP(G325&amp;$U$2,BS_CONTROLE[CHAVE],BS_CONTROLE[Quantidade_11],"-")</f>
        <v>-</v>
      </c>
      <c r="V325" s="137">
        <f ca="1">_xlfn.XLOOKUP(G325&amp;$V$2,BS_CONTROLE[CHAVE],BS_CONTROLE[Quantidade_11],"-")</f>
        <v>0</v>
      </c>
      <c r="W325" s="137">
        <f ca="1">_xlfn.XLOOKUP(G325&amp;$W$2,BS_CONTROLE[CHAVE],BS_CONTROLE[Quantidade_11],"-")</f>
        <v>0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>
        <f ca="1">_xlfn.XLOOKUP(G326&amp;$W$2,BS_CONTROLE[CHAVE],BS_CONTROLE[Quantidade_11],"-")</f>
        <v>1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>
        <f ca="1">_xlfn.XLOOKUP(G328&amp;$W$2,BS_CONTROLE[CHAVE],BS_CONTROLE[Quantidade_11],"-")</f>
        <v>0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 t="str">
        <f ca="1">_xlfn.XLOOKUP(G329&amp;$U$2,BS_CONTROLE[CHAVE],BS_CONTROLE[Quantidade_11],"-")</f>
        <v>-</v>
      </c>
      <c r="V329" s="137">
        <f ca="1">_xlfn.XLOOKUP(G329&amp;$V$2,BS_CONTROLE[CHAVE],BS_CONTROLE[Quantidade_11],"-")</f>
        <v>0</v>
      </c>
      <c r="W329" s="137">
        <f ca="1">_xlfn.XLOOKUP(G329&amp;$W$2,BS_CONTROLE[CHAVE],BS_CONTROLE[Quantidade_11],"-")</f>
        <v>1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>
        <f ca="1">_xlfn.XLOOKUP(G330&amp;$W$2,BS_CONTROLE[CHAVE],BS_CONTROLE[Quantidade_11],"-")</f>
        <v>0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>
        <f ca="1">_xlfn.XLOOKUP(G331&amp;$W$2,BS_CONTROLE[CHAVE],BS_CONTROLE[Quantidade_11],"-")</f>
        <v>0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>
        <f ca="1">_xlfn.XLOOKUP(G332&amp;$W$2,BS_CONTROLE[CHAVE],BS_CONTROLE[Quantidade_11],"-")</f>
        <v>0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>
        <f ca="1">_xlfn.XLOOKUP(G333&amp;$W$2,BS_CONTROLE[CHAVE],BS_CONTROLE[Quantidade_11],"-")</f>
        <v>0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>
        <f ca="1">_xlfn.XLOOKUP(G335&amp;$W$2,BS_CONTROLE[CHAVE],BS_CONTROLE[Quantidade_11],"-")</f>
        <v>1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>
        <f ca="1">_xlfn.XLOOKUP(G336&amp;$W$2,BS_CONTROLE[CHAVE],BS_CONTROLE[Quantidade_11],"-")</f>
        <v>0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 t="str">
        <f ca="1">_xlfn.XLOOKUP(G337&amp;$U$2,BS_CONTROLE[CHAVE],BS_CONTROLE[Quantidade_11],"-")</f>
        <v>-</v>
      </c>
      <c r="V337" s="137">
        <f ca="1">_xlfn.XLOOKUP(G337&amp;$V$2,BS_CONTROLE[CHAVE],BS_CONTROLE[Quantidade_11],"-")</f>
        <v>0</v>
      </c>
      <c r="W337" s="137">
        <f ca="1">_xlfn.XLOOKUP(G337&amp;$W$2,BS_CONTROLE[CHAVE],BS_CONTROLE[Quantidade_11],"-")</f>
        <v>0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>
        <f ca="1">_xlfn.XLOOKUP(G338&amp;$W$2,BS_CONTROLE[CHAVE],BS_CONTROLE[Quantidade_11],"-")</f>
        <v>0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>
        <f ca="1">_xlfn.XLOOKUP(G340&amp;$W$2,BS_CONTROLE[CHAVE],BS_CONTROLE[Quantidade_11],"-")</f>
        <v>0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6.25E-2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 t="str">
        <f ca="1">_xlfn.XLOOKUP(G341&amp;$U$2,BS_CONTROLE[CHAVE],BS_CONTROLE[Quantidade_11],"-")</f>
        <v>-</v>
      </c>
      <c r="V341" s="137">
        <f ca="1">_xlfn.XLOOKUP(G341&amp;$V$2,BS_CONTROLE[CHAVE],BS_CONTROLE[Quantidade_11],"-")</f>
        <v>1</v>
      </c>
      <c r="W341" s="137">
        <f ca="1">_xlfn.XLOOKUP(G341&amp;$W$2,BS_CONTROLE[CHAVE],BS_CONTROLE[Quantidade_11],"-")</f>
        <v>3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>
        <f ca="1">_xlfn.XLOOKUP(G342&amp;$W$2,BS_CONTROLE[CHAVE],BS_CONTROLE[Quantidade_11],"-")</f>
        <v>1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 t="str">
        <f ca="1">_xlfn.XLOOKUP(G343&amp;$U$2,BS_CONTROLE[CHAVE],BS_CONTROLE[Quantidade_11],"-")</f>
        <v>-</v>
      </c>
      <c r="V343" s="137">
        <f ca="1">_xlfn.XLOOKUP(G343&amp;$V$2,BS_CONTROLE[CHAVE],BS_CONTROLE[Quantidade_11],"-")</f>
        <v>0</v>
      </c>
      <c r="W343" s="137">
        <f ca="1">_xlfn.XLOOKUP(G343&amp;$W$2,BS_CONTROLE[CHAVE],BS_CONTROLE[Quantidade_11],"-")</f>
        <v>1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 t="str">
        <f ca="1">_xlfn.XLOOKUP(G344&amp;$U$2,BS_CONTROLE[CHAVE],BS_CONTROLE[Quantidade_11],"-")</f>
        <v>-</v>
      </c>
      <c r="V344" s="137">
        <f ca="1">_xlfn.XLOOKUP(G344&amp;$V$2,BS_CONTROLE[CHAVE],BS_CONTROLE[Quantidade_11],"-")</f>
        <v>0</v>
      </c>
      <c r="W344" s="137">
        <f ca="1">_xlfn.XLOOKUP(G344&amp;$W$2,BS_CONTROLE[CHAVE],BS_CONTROLE[Quantidade_11],"-")</f>
        <v>1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ZCD1</v>
      </c>
      <c r="J346" s="145" t="str">
        <f>IF(SP_SUL!I349="","*",SP_SUL!I349)</f>
        <v>-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-</v>
      </c>
      <c r="P346" s="143">
        <f>IF(SP_SUL!O349="","*",SP_SUL!O349)</f>
        <v>0.375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Elder</v>
      </c>
      <c r="T346" s="145" t="str">
        <f>IF(SP_SUL!W349="","*",SP_SUL!W349)</f>
        <v xml:space="preserve">Execução de solda - Condicionado a temperatura </v>
      </c>
      <c r="U346" s="137" t="str">
        <f ca="1">_xlfn.XLOOKUP(G346&amp;$U$2,BS_CONTROLE[CHAVE],BS_CONTROLE[Quantidade_11],"-")</f>
        <v>-</v>
      </c>
      <c r="V346" s="137">
        <f ca="1">_xlfn.XLOOKUP(G346&amp;$V$2,BS_CONTROLE[CHAVE],BS_CONTROLE[Quantidade_11],"-")</f>
        <v>1</v>
      </c>
      <c r="W346" s="137">
        <f ca="1">_xlfn.XLOOKUP(G346&amp;$W$2,BS_CONTROLE[CHAVE],BS_CONTROLE[Quantidade_11],"-")</f>
        <v>3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 t="str">
        <f ca="1">_xlfn.XLOOKUP(G347&amp;$U$2,BS_CONTROLE[CHAVE],BS_CONTROLE[Quantidade_11],"-")</f>
        <v>-</v>
      </c>
      <c r="V347" s="137">
        <f ca="1">_xlfn.XLOOKUP(G347&amp;$V$2,BS_CONTROLE[CHAVE],BS_CONTROLE[Quantidade_11],"-")</f>
        <v>0</v>
      </c>
      <c r="W347" s="137">
        <f ca="1">_xlfn.XLOOKUP(G347&amp;$W$2,BS_CONTROLE[CHAVE],BS_CONTROLE[Quantidade_11],"-")</f>
        <v>0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40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 t="str">
        <f ca="1">_xlfn.XLOOKUP(G349&amp;$U$2,BS_CONTROLE[CHAVE],BS_CONTROLE[Quantidade_11],"-")</f>
        <v>-</v>
      </c>
      <c r="V349" s="137">
        <f ca="1">_xlfn.XLOOKUP(G349&amp;$V$2,BS_CONTROLE[CHAVE],BS_CONTROLE[Quantidade_11],"-")</f>
        <v>40</v>
      </c>
      <c r="W349" s="137">
        <f ca="1">_xlfn.XLOOKUP(G349&amp;$W$2,BS_CONTROLE[CHAVE],BS_CONTROLE[Quantidade_11],"-")</f>
        <v>0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200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0</v>
      </c>
      <c r="V350" s="137">
        <f ca="1">_xlfn.XLOOKUP(G350&amp;$V$2,BS_CONTROLE[CHAVE],BS_CONTROLE[Quantidade_11],"-")</f>
        <v>0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 t="str">
        <f ca="1">_xlfn.XLOOKUP(G351&amp;$U$2,BS_CONTROLE[CHAVE],BS_CONTROLE[Quantidade_11],"-")</f>
        <v>-</v>
      </c>
      <c r="V351" s="137">
        <f ca="1">_xlfn.XLOOKUP(G351&amp;$V$2,BS_CONTROLE[CHAVE],BS_CONTROLE[Quantidade_11],"-")</f>
        <v>60</v>
      </c>
      <c r="W351" s="137">
        <f ca="1">_xlfn.XLOOKUP(G351&amp;$W$2,BS_CONTROLE[CHAVE],BS_CONTROLE[Quantidade_11],"-")</f>
        <v>0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 t="str">
        <f>IF(SP_SUL!B355="","*",SP_SUL!B355)</f>
        <v>*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 t="str">
        <f ca="1">_xlfn.XLOOKUP(G352&amp;$U$2,BS_CONTROLE[CHAVE],BS_CONTROLE[Quantidade_11],"-")</f>
        <v>-</v>
      </c>
      <c r="V352" s="137">
        <f ca="1">_xlfn.XLOOKUP(G352&amp;$V$2,BS_CONTROLE[CHAVE],BS_CONTROLE[Quantidade_11],"-")</f>
        <v>0</v>
      </c>
      <c r="W352" s="137">
        <f ca="1">_xlfn.XLOOKUP(G352&amp;$W$2,BS_CONTROLE[CHAVE],BS_CONTROLE[Quantidade_11],"-")</f>
        <v>0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4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 t="str">
        <f ca="1">_xlfn.XLOOKUP(G355&amp;$U$2,BS_CONTROLE[CHAVE],BS_CONTROLE[Quantidade_11],"-")</f>
        <v>-</v>
      </c>
      <c r="V355" s="137">
        <f ca="1">_xlfn.XLOOKUP(G355&amp;$V$2,BS_CONTROLE[CHAVE],BS_CONTROLE[Quantidade_11],"-")</f>
        <v>1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 t="str">
        <f ca="1">_xlfn.XLOOKUP(G356&amp;$U$2,BS_CONTROLE[CHAVE],BS_CONTROLE[Quantidade_11],"-")</f>
        <v>-</v>
      </c>
      <c r="V356" s="137">
        <f ca="1">_xlfn.XLOOKUP(G356&amp;$V$2,BS_CONTROLE[CHAVE],BS_CONTROLE[Quantidade_11],"-")</f>
        <v>312</v>
      </c>
      <c r="W356" s="137">
        <f ca="1">_xlfn.XLOOKUP(G356&amp;$W$2,BS_CONTROLE[CHAVE],BS_CONTROLE[Quantidade_11],"-")</f>
        <v>312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 t="str">
        <f ca="1">_xlfn.XLOOKUP(G357&amp;$U$2,BS_CONTROLE[CHAVE],BS_CONTROLE[Quantidade_11],"-")</f>
        <v>-</v>
      </c>
      <c r="V357" s="137">
        <f ca="1">_xlfn.XLOOKUP(G357&amp;$V$2,BS_CONTROLE[CHAVE],BS_CONTROLE[Quantidade_11],"-")</f>
        <v>860</v>
      </c>
      <c r="W357" s="137">
        <f ca="1">_xlfn.XLOOKUP(G357&amp;$W$2,BS_CONTROLE[CHAVE],BS_CONTROLE[Quantidade_11],"-")</f>
        <v>0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 t="str">
        <f ca="1">_xlfn.XLOOKUP(G358&amp;$U$2,BS_CONTROLE[CHAVE],BS_CONTROLE[Quantidade_11],"-")</f>
        <v>-</v>
      </c>
      <c r="V358" s="137">
        <f ca="1">_xlfn.XLOOKUP(G358&amp;$V$2,BS_CONTROLE[CHAVE],BS_CONTROLE[Quantidade_11],"-")</f>
        <v>0</v>
      </c>
      <c r="W358" s="137">
        <f ca="1">_xlfn.XLOOKUP(G358&amp;$W$2,BS_CONTROLE[CHAVE],BS_CONTROLE[Quantidade_11],"-")</f>
        <v>1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 t="str">
        <f ca="1">_xlfn.XLOOKUP(G359&amp;$U$2,BS_CONTROLE[CHAVE],BS_CONTROLE[Quantidade_11],"-")</f>
        <v>-</v>
      </c>
      <c r="V359" s="137">
        <f ca="1">_xlfn.XLOOKUP(G359&amp;$V$2,BS_CONTROLE[CHAVE],BS_CONTROLE[Quantidade_11],"-")</f>
        <v>0</v>
      </c>
      <c r="W359" s="137">
        <f ca="1">_xlfn.XLOOKUP(G359&amp;$W$2,BS_CONTROLE[CHAVE],BS_CONTROLE[Quantidade_11],"-")</f>
        <v>1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 t="str">
        <f ca="1">_xlfn.XLOOKUP(G361&amp;$U$2,BS_CONTROLE[CHAVE],BS_CONTROLE[Quantidade_11],"-")</f>
        <v>-</v>
      </c>
      <c r="V361" s="137">
        <f ca="1">_xlfn.XLOOKUP(G361&amp;$V$2,BS_CONTROLE[CHAVE],BS_CONTROLE[Quantidade_11],"-")</f>
        <v>0</v>
      </c>
      <c r="W361" s="137">
        <f ca="1">_xlfn.XLOOKUP(G361&amp;$W$2,BS_CONTROLE[CHAVE],BS_CONTROLE[Quantidade_11],"-")</f>
        <v>0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 t="str">
        <f ca="1">_xlfn.XLOOKUP(G362&amp;$U$2,BS_CONTROLE[CHAVE],BS_CONTROLE[Quantidade_11],"-")</f>
        <v>-</v>
      </c>
      <c r="V362" s="137">
        <f ca="1">_xlfn.XLOOKUP(G362&amp;$V$2,BS_CONTROLE[CHAVE],BS_CONTROLE[Quantidade_11],"-")</f>
        <v>0</v>
      </c>
      <c r="W362" s="137">
        <f ca="1">_xlfn.XLOOKUP(G362&amp;$W$2,BS_CONTROLE[CHAVE],BS_CONTROLE[Quantidade_11],"-")</f>
        <v>2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 t="str">
        <f ca="1">_xlfn.XLOOKUP(G363&amp;$U$2,BS_CONTROLE[CHAVE],BS_CONTROLE[Quantidade_11],"-")</f>
        <v>-</v>
      </c>
      <c r="V363" s="137">
        <f ca="1">_xlfn.XLOOKUP(G363&amp;$V$2,BS_CONTROLE[CHAVE],BS_CONTROLE[Quantidade_11],"-")</f>
        <v>0</v>
      </c>
      <c r="W363" s="137">
        <f ca="1">_xlfn.XLOOKUP(G363&amp;$W$2,BS_CONTROLE[CHAVE],BS_CONTROLE[Quantidade_11],"-")</f>
        <v>0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 t="str">
        <f ca="1">_xlfn.XLOOKUP(G364&amp;$U$2,BS_CONTROLE[CHAVE],BS_CONTROLE[Quantidade_11],"-")</f>
        <v>-</v>
      </c>
      <c r="V364" s="137">
        <f ca="1">_xlfn.XLOOKUP(G364&amp;$V$2,BS_CONTROLE[CHAVE],BS_CONTROLE[Quantidade_11],"-")</f>
        <v>0</v>
      </c>
      <c r="W364" s="137">
        <f ca="1">_xlfn.XLOOKUP(G364&amp;$W$2,BS_CONTROLE[CHAVE],BS_CONTROLE[Quantidade_11],"-")</f>
        <v>1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 t="str">
        <f ca="1">_xlfn.XLOOKUP(G365&amp;$U$2,BS_CONTROLE[CHAVE],BS_CONTROLE[Quantidade_11],"-")</f>
        <v>-</v>
      </c>
      <c r="V365" s="137">
        <f ca="1">_xlfn.XLOOKUP(G365&amp;$V$2,BS_CONTROLE[CHAVE],BS_CONTROLE[Quantidade_11],"-")</f>
        <v>1</v>
      </c>
      <c r="W365" s="137">
        <f ca="1">_xlfn.XLOOKUP(G365&amp;$W$2,BS_CONTROLE[CHAVE],BS_CONTROLE[Quantidade_11],"-")</f>
        <v>3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200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0</v>
      </c>
      <c r="V368" s="137">
        <f ca="1">_xlfn.XLOOKUP(G368&amp;$V$2,BS_CONTROLE[CHAVE],BS_CONTROLE[Quantidade_11],"-")</f>
        <v>0</v>
      </c>
      <c r="W368" s="137">
        <f ca="1">_xlfn.XLOOKUP(G368&amp;$W$2,BS_CONTROLE[CHAVE],BS_CONTROLE[Quantidade_11],"-")</f>
        <v>4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 t="str">
        <f ca="1">_xlfn.XLOOKUP(G370&amp;$U$2,BS_CONTROLE[CHAVE],BS_CONTROLE[Quantidade_11],"-")</f>
        <v>-</v>
      </c>
      <c r="V370" s="137">
        <f ca="1">_xlfn.XLOOKUP(G370&amp;$V$2,BS_CONTROLE[CHAVE],BS_CONTROLE[Quantidade_11],"-")</f>
        <v>1</v>
      </c>
      <c r="W370" s="137">
        <f ca="1">_xlfn.XLOOKUP(G370&amp;$W$2,BS_CONTROLE[CHAVE],BS_CONTROLE[Quantidade_11],"-")</f>
        <v>3</v>
      </c>
    </row>
    <row r="371" spans="1:23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 t="str">
        <f ca="1">_xlfn.XLOOKUP(G371&amp;$U$2,BS_CONTROLE[CHAVE],BS_CONTROLE[Quantidade_11],"-")</f>
        <v>-</v>
      </c>
      <c r="V371" s="137">
        <f ca="1">_xlfn.XLOOKUP(G371&amp;$V$2,BS_CONTROLE[CHAVE],BS_CONTROLE[Quantidade_11],"-")</f>
        <v>0</v>
      </c>
      <c r="W371" s="137">
        <f ca="1">_xlfn.XLOOKUP(G371&amp;$W$2,BS_CONTROLE[CHAVE],BS_CONTROLE[Quantidade_11],"-")</f>
        <v>0</v>
      </c>
    </row>
    <row r="372" spans="1:23" hidden="1">
      <c r="A372" s="146" t="str">
        <f>IF(SP_SUL!Y375="","*",SP_SUL!Y375)</f>
        <v>*</v>
      </c>
      <c r="B372" s="146" t="str">
        <f>IF(SP_SUL!X375="","*",SP_SUL!X375)</f>
        <v>Extra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ZBV-ZRX</v>
      </c>
      <c r="F372" s="145">
        <f>IF(SP_SUL!B375="","*",SP_SUL!B375)</f>
        <v>46069</v>
      </c>
      <c r="G372" s="145" t="str">
        <f>IF(SP_SUL!D375="","*",SP_SUL!D375)</f>
        <v>E42</v>
      </c>
      <c r="H372" s="145" t="str">
        <f>IF(SP_SUL!F375="","*",SP_SUL!F375)</f>
        <v>TRILHEIRO - DESCARGA</v>
      </c>
      <c r="I372" s="145" t="str">
        <f>IF(SP_SUL!H375="","*",SP_SUL!H375)</f>
        <v>ZBV3</v>
      </c>
      <c r="J372" s="145" t="str">
        <f>IF(SP_SUL!I375="","*",SP_SUL!I375)</f>
        <v>ZBV3</v>
      </c>
      <c r="K372" s="139" t="str">
        <f>IF(SP_SUL!M375="","*",SP_SUL!M375)</f>
        <v>ZBM</v>
      </c>
      <c r="L372" s="139" t="str">
        <f>IF(SP_SUL!N375="","*",SP_SUL!N375)</f>
        <v>ZBM1</v>
      </c>
      <c r="M372" s="140">
        <f>IF(SP_SUL!J375="","*",SP_SUL!J375)</f>
        <v>68</v>
      </c>
      <c r="N372" s="144">
        <f>IF(SP_SUL!K375="","*",SP_SUL!K375)</f>
        <v>54.96</v>
      </c>
      <c r="O372" s="144">
        <f>IF(SP_SUL!L375="","*",SP_SUL!L375)</f>
        <v>56</v>
      </c>
      <c r="P372" s="143">
        <f>IF(SP_SUL!O375="","*",SP_SUL!O375)</f>
        <v>0.45833333333333331</v>
      </c>
      <c r="Q372" s="143">
        <f>IF(SP_SUL!P375="","*",SP_SUL!P375)</f>
        <v>0.16666666666666666</v>
      </c>
      <c r="R372" s="145" t="str">
        <f>IF(SP_SUL!Q375="","*",CONCATENATE(SP_SUL!Q375," ",SP_SUL!R375))</f>
        <v>3120 M</v>
      </c>
      <c r="S372" s="145" t="str">
        <f>IF(SP_SUL!V375="","*",SP_SUL!V375)</f>
        <v>Israel</v>
      </c>
      <c r="T372" s="145" t="str">
        <f>IF(SP_SUL!W375="","*",SP_SUL!W375)</f>
        <v>Descarga de trilho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>
        <f ca="1">_xlfn.XLOOKUP(G372&amp;$W$2,BS_CONTROLE[CHAVE],BS_CONTROLE[Quantidade_11],"-")</f>
        <v>0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>
      <c r="A374" s="146" t="str">
        <f>IF(SP_SUL!Y377="","*",SP_SUL!Y377)</f>
        <v>OPORTUNIDADE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 t="str">
        <f ca="1">_xlfn.XLOOKUP(G374&amp;$U$2,BS_CONTROLE[CHAVE],BS_CONTROLE[Quantidade_11],"-")</f>
        <v>-</v>
      </c>
      <c r="V374" s="137">
        <f ca="1">_xlfn.XLOOKUP(G374&amp;$V$2,BS_CONTROLE[CHAVE],BS_CONTROLE[Quantidade_11],"-")</f>
        <v>40</v>
      </c>
      <c r="W374" s="137">
        <f ca="1">_xlfn.XLOOKUP(G374&amp;$W$2,BS_CONTROLE[CHAVE],BS_CONTROLE[Quantidade_11],"-")</f>
        <v>0</v>
      </c>
    </row>
    <row r="375" spans="1:23">
      <c r="A375" s="146" t="str">
        <f>IF(SP_SUL!Y378="","*",SP_SUL!Y378)</f>
        <v>SIM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200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0</v>
      </c>
      <c r="V375" s="137">
        <f ca="1">_xlfn.XLOOKUP(G375&amp;$V$2,BS_CONTROLE[CHAVE],BS_CONTROLE[Quantidade_11],"-")</f>
        <v>0</v>
      </c>
      <c r="W375" s="137">
        <f ca="1">_xlfn.XLOOKUP(G375&amp;$W$2,BS_CONTROLE[CHAVE],BS_CONTROLE[Quantidade_11],"-")</f>
        <v>0</v>
      </c>
    </row>
    <row r="376" spans="1:23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>
        <f ca="1">_xlfn.XLOOKUP(G376&amp;$W$2,BS_CONTROLE[CHAVE],BS_CONTROLE[Quantidade_11],"-")</f>
        <v>0</v>
      </c>
    </row>
    <row r="377" spans="1:23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 t="str">
        <f ca="1">_xlfn.XLOOKUP(G377&amp;$U$2,BS_CONTROLE[CHAVE],BS_CONTROLE[Quantidade_11],"-")</f>
        <v>-</v>
      </c>
      <c r="V377" s="137">
        <f ca="1">_xlfn.XLOOKUP(G377&amp;$V$2,BS_CONTROLE[CHAVE],BS_CONTROLE[Quantidade_11],"-")</f>
        <v>60</v>
      </c>
      <c r="W377" s="137">
        <f ca="1">_xlfn.XLOOKUP(G377&amp;$W$2,BS_CONTROLE[CHAVE],BS_CONTROLE[Quantidade_11],"-")</f>
        <v>0</v>
      </c>
    </row>
    <row r="378" spans="1:23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 t="str">
        <f ca="1">_xlfn.XLOOKUP(G378&amp;$U$2,BS_CONTROLE[CHAVE],BS_CONTROLE[Quantidade_11],"-")</f>
        <v>-</v>
      </c>
      <c r="V378" s="137">
        <f ca="1">_xlfn.XLOOKUP(G378&amp;$V$2,BS_CONTROLE[CHAVE],BS_CONTROLE[Quantidade_11],"-")</f>
        <v>0</v>
      </c>
      <c r="W378" s="137">
        <f ca="1">_xlfn.XLOOKUP(G378&amp;$W$2,BS_CONTROLE[CHAVE],BS_CONTROLE[Quantidade_11],"-")</f>
        <v>0</v>
      </c>
    </row>
    <row r="379" spans="1:23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 t="str">
        <f ca="1">_xlfn.XLOOKUP(G381&amp;$U$2,BS_CONTROLE[CHAVE],BS_CONTROLE[Quantidade_11],"-")</f>
        <v>-</v>
      </c>
      <c r="V381" s="137">
        <f ca="1">_xlfn.XLOOKUP(G381&amp;$V$2,BS_CONTROLE[CHAVE],BS_CONTROLE[Quantidade_11],"-")</f>
        <v>1</v>
      </c>
      <c r="W381" s="137" t="str">
        <f ca="1">_xlfn.XLOOKUP(G381&amp;$W$2,BS_CONTROLE[CHAVE],BS_CONTROLE[Quantidade_11],"-")</f>
        <v>-</v>
      </c>
    </row>
    <row r="382" spans="1:23">
      <c r="A382" s="146" t="str">
        <f>IF(SP_SUL!Y385="","*",SP_SUL!Y385)</f>
        <v>OPORTUNIDADE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0</v>
      </c>
      <c r="V382" s="137">
        <f ca="1">_xlfn.XLOOKUP(G382&amp;$V$2,BS_CONTROLE[CHAVE],BS_CONTROLE[Quantidade_11],"-")</f>
        <v>0</v>
      </c>
      <c r="W382" s="137">
        <f ca="1">_xlfn.XLOOKUP(G382&amp;$W$2,BS_CONTROLE[CHAVE],BS_CONTROLE[Quantidade_11],"-")</f>
        <v>4</v>
      </c>
    </row>
    <row r="383" spans="1:23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 t="str">
        <f ca="1">_xlfn.XLOOKUP(G383&amp;$U$2,BS_CONTROLE[CHAVE],BS_CONTROLE[Quantidade_11],"-")</f>
        <v>-</v>
      </c>
      <c r="V383" s="137">
        <f ca="1">_xlfn.XLOOKUP(G383&amp;$V$2,BS_CONTROLE[CHAVE],BS_CONTROLE[Quantidade_11],"-")</f>
        <v>860</v>
      </c>
      <c r="W383" s="137">
        <f ca="1">_xlfn.XLOOKUP(G383&amp;$W$2,BS_CONTROLE[CHAVE],BS_CONTROLE[Quantidade_11],"-")</f>
        <v>0</v>
      </c>
    </row>
    <row r="384" spans="1:23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 t="str">
        <f ca="1">_xlfn.XLOOKUP(G384&amp;$U$2,BS_CONTROLE[CHAVE],BS_CONTROLE[Quantidade_11],"-")</f>
        <v>-</v>
      </c>
      <c r="V384" s="137">
        <f ca="1">_xlfn.XLOOKUP(G384&amp;$V$2,BS_CONTROLE[CHAVE],BS_CONTROLE[Quantidade_11],"-")</f>
        <v>0</v>
      </c>
      <c r="W384" s="137">
        <f ca="1">_xlfn.XLOOKUP(G384&amp;$W$2,BS_CONTROLE[CHAVE],BS_CONTROLE[Quantidade_11],"-")</f>
        <v>1</v>
      </c>
    </row>
    <row r="385" spans="1:23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 t="str">
        <f ca="1">_xlfn.XLOOKUP(G385&amp;$U$2,BS_CONTROLE[CHAVE],BS_CONTROLE[Quantidade_11],"-")</f>
        <v>-</v>
      </c>
      <c r="V385" s="137">
        <f ca="1">_xlfn.XLOOKUP(G385&amp;$V$2,BS_CONTROLE[CHAVE],BS_CONTROLE[Quantidade_11],"-")</f>
        <v>0</v>
      </c>
      <c r="W385" s="137">
        <f ca="1">_xlfn.XLOOKUP(G385&amp;$W$2,BS_CONTROLE[CHAVE],BS_CONTROLE[Quantidade_11],"-")</f>
        <v>1</v>
      </c>
    </row>
    <row r="386" spans="1:23" hidden="1">
      <c r="A386" s="146" t="str">
        <f>IF(SP_SUL!Y389="","*",SP_SUL!Y389)</f>
        <v>*</v>
      </c>
      <c r="B386" s="146" t="str">
        <f>IF(SP_SUL!X389="","*",SP_SUL!X389)</f>
        <v>Extra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ZKE-ZEV</v>
      </c>
      <c r="F386" s="145">
        <f>IF(SP_SUL!B389="","*",SP_SUL!B389)</f>
        <v>46069</v>
      </c>
      <c r="G386" s="145" t="str">
        <f>IF(SP_SUL!D389="","*",SP_SUL!D389)</f>
        <v>DIEGO (TP-681)</v>
      </c>
      <c r="H386" s="145" t="str">
        <f>IF(SP_SUL!F389="","*",SP_SUL!F389)</f>
        <v>PDM - SUBSTITUIÇÃO - TRILHO</v>
      </c>
      <c r="I386" s="145" t="str">
        <f>IF(SP_SUL!H389="","*",SP_SUL!H389)</f>
        <v>-</v>
      </c>
      <c r="J386" s="145" t="str">
        <f>IF(SP_SUL!I389="","*",SP_SUL!I389)</f>
        <v>-</v>
      </c>
      <c r="K386" s="139" t="str">
        <f>IF(SP_SUL!M389="","*",SP_SUL!M389)</f>
        <v>ZKW-ZLU</v>
      </c>
      <c r="L386" s="139">
        <f>IF(SP_SUL!N389="","*",SP_SUL!N389)</f>
        <v>1051032</v>
      </c>
      <c r="M386" s="140">
        <f>IF(SP_SUL!J389="","*",SP_SUL!J389)</f>
        <v>55</v>
      </c>
      <c r="N386" s="144">
        <f>IF(SP_SUL!K389="","*",SP_SUL!K389)</f>
        <v>104.5</v>
      </c>
      <c r="O386" s="144" t="str">
        <f>IF(SP_SUL!L389="","*",SP_SUL!L389)</f>
        <v>-</v>
      </c>
      <c r="P386" s="143">
        <f>IF(SP_SUL!O389="","*",SP_SUL!O389)</f>
        <v>0.41666666666666669</v>
      </c>
      <c r="Q386" s="143">
        <f>IF(SP_SUL!P389="","*",SP_SUL!P389)</f>
        <v>8.3333333333333329E-2</v>
      </c>
      <c r="R386" s="145" t="str">
        <f>IF(SP_SUL!Q389="","*",CONCATENATE(SP_SUL!Q389," ",SP_SUL!R389))</f>
        <v>312 M</v>
      </c>
      <c r="S386" s="145" t="str">
        <f>IF(SP_SUL!V389="","*",SP_SUL!V389)</f>
        <v>Felipe</v>
      </c>
      <c r="T386" s="145" t="str">
        <f>IF(SP_SUL!W389="","*",SP_SUL!W389)</f>
        <v>PDM - Substituição de trilho</v>
      </c>
      <c r="U386" s="137" t="str">
        <f ca="1">_xlfn.XLOOKUP(G386&amp;$U$2,BS_CONTROLE[CHAVE],BS_CONTROLE[Quantidade_11],"-")</f>
        <v>-</v>
      </c>
      <c r="V386" s="137">
        <f ca="1">_xlfn.XLOOKUP(G386&amp;$V$2,BS_CONTROLE[CHAVE],BS_CONTROLE[Quantidade_11],"-")</f>
        <v>312</v>
      </c>
      <c r="W386" s="137">
        <f ca="1">_xlfn.XLOOKUP(G386&amp;$W$2,BS_CONTROLE[CHAVE],BS_CONTROLE[Quantidade_11],"-")</f>
        <v>312</v>
      </c>
    </row>
    <row r="387" spans="1:23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121ZWI1</v>
      </c>
      <c r="M387" s="140">
        <f>IF(SP_SUL!J390="","*",SP_SUL!J390)</f>
        <v>48</v>
      </c>
      <c r="N387" s="144">
        <f>IF(SP_SUL!K390="","*",SP_SUL!K390)</f>
        <v>121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 t="str">
        <f ca="1">_xlfn.XLOOKUP(G387&amp;$U$2,BS_CONTROLE[CHAVE],BS_CONTROLE[Quantidade_11],"-")</f>
        <v>-</v>
      </c>
      <c r="V387" s="137">
        <f ca="1">_xlfn.XLOOKUP(G387&amp;$V$2,BS_CONTROLE[CHAVE],BS_CONTROLE[Quantidade_11],"-")</f>
        <v>0</v>
      </c>
      <c r="W387" s="137">
        <f ca="1">_xlfn.XLOOKUP(G387&amp;$W$2,BS_CONTROLE[CHAVE],BS_CONTROLE[Quantidade_11],"-")</f>
        <v>0</v>
      </c>
    </row>
    <row r="388" spans="1:23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 t="str">
        <f ca="1">_xlfn.XLOOKUP(G388&amp;$U$2,BS_CONTROLE[CHAVE],BS_CONTROLE[Quantidade_11],"-")</f>
        <v>-</v>
      </c>
      <c r="V388" s="137">
        <f ca="1">_xlfn.XLOOKUP(G388&amp;$V$2,BS_CONTROLE[CHAVE],BS_CONTROLE[Quantidade_11],"-")</f>
        <v>0</v>
      </c>
      <c r="W388" s="137">
        <f ca="1">_xlfn.XLOOKUP(G388&amp;$W$2,BS_CONTROLE[CHAVE],BS_CONTROLE[Quantidade_11],"-")</f>
        <v>2</v>
      </c>
    </row>
    <row r="389" spans="1:23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 t="str">
        <f ca="1">_xlfn.XLOOKUP(G389&amp;$U$2,BS_CONTROLE[CHAVE],BS_CONTROLE[Quantidade_11],"-")</f>
        <v>-</v>
      </c>
      <c r="V389" s="137">
        <f ca="1">_xlfn.XLOOKUP(G389&amp;$V$2,BS_CONTROLE[CHAVE],BS_CONTROLE[Quantidade_11],"-")</f>
        <v>0</v>
      </c>
      <c r="W389" s="137">
        <f ca="1">_xlfn.XLOOKUP(G389&amp;$W$2,BS_CONTROLE[CHAVE],BS_CONTROLE[Quantidade_11],"-")</f>
        <v>0</v>
      </c>
    </row>
    <row r="390" spans="1:23">
      <c r="A390" s="146" t="str">
        <f>IF(SP_SUL!Y393="","*",SP_SUL!Y393)</f>
        <v>SIM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>
      <c r="A391" s="146" t="str">
        <f>IF(SP_SUL!Y394="","*",SP_SUL!Y394)</f>
        <v>SIM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 t="str">
        <f ca="1">_xlfn.XLOOKUP(G391&amp;$U$2,BS_CONTROLE[CHAVE],BS_CONTROLE[Quantidade_11],"-")</f>
        <v>-</v>
      </c>
      <c r="V391" s="137">
        <f ca="1">_xlfn.XLOOKUP(G391&amp;$V$2,BS_CONTROLE[CHAVE],BS_CONTROLE[Quantidade_11],"-")</f>
        <v>0</v>
      </c>
      <c r="W391" s="137">
        <f ca="1">_xlfn.XLOOKUP(G391&amp;$W$2,BS_CONTROLE[CHAVE],BS_CONTROLE[Quantidade_11],"-")</f>
        <v>1</v>
      </c>
    </row>
    <row r="392" spans="1:23">
      <c r="A392" s="146" t="str">
        <f>IF(SP_SUL!Y395="","*",SP_SUL!Y395)</f>
        <v>SIM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>
        <f ca="1">_xlfn.XLOOKUP(G392&amp;$W$2,BS_CONTROLE[CHAVE],BS_CONTROLE[Quantidade_11],"-")</f>
        <v>1</v>
      </c>
    </row>
    <row r="393" spans="1:23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-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 t="str">
        <f ca="1">_xlfn.XLOOKUP(G393&amp;$U$2,BS_CONTROLE[CHAVE],BS_CONTROLE[Quantidade_11],"-")</f>
        <v>-</v>
      </c>
      <c r="V393" s="137">
        <f ca="1">_xlfn.XLOOKUP(G393&amp;$V$2,BS_CONTROLE[CHAVE],BS_CONTROLE[Quantidade_11],"-")</f>
        <v>1</v>
      </c>
      <c r="W393" s="137">
        <f ca="1">_xlfn.XLOOKUP(G393&amp;$W$2,BS_CONTROLE[CHAVE],BS_CONTROLE[Quantidade_11],"-")</f>
        <v>3</v>
      </c>
    </row>
    <row r="394" spans="1:23" hidden="1">
      <c r="A394" s="146" t="str">
        <f>IF(SP_SUL!Y397="","*",SP_SUL!Y397)</f>
        <v>*</v>
      </c>
      <c r="B394" s="146" t="str">
        <f>IF(SP_SUL!X397="","*",SP_SUL!X397)</f>
        <v>Oportunidade</v>
      </c>
      <c r="C394" s="146" t="str">
        <f>IF(SP_SUL!Z397="","*",SP_SUL!Z397)</f>
        <v>*</v>
      </c>
      <c r="D394" s="139" t="str">
        <f>IF(SP_SUL!S397="","*",SP_SUL!S397)</f>
        <v>SP SUL</v>
      </c>
      <c r="E394" s="139" t="str">
        <f>IF(SP_SUL!T397="","*",SP_SUL!T397)</f>
        <v>ZPT-ZPG</v>
      </c>
      <c r="F394" s="145">
        <f>IF(SP_SUL!B397="","*",SP_SUL!B397)</f>
        <v>46069</v>
      </c>
      <c r="G394" s="145" t="str">
        <f>IF(SP_SUL!D397="","*",SP_SUL!D397)</f>
        <v>RAFAEL (TP-695)</v>
      </c>
      <c r="H394" s="145" t="str">
        <f>IF(SP_SUL!F397="","*",SP_SUL!F397)</f>
        <v>JIC</v>
      </c>
      <c r="I394" s="145" t="str">
        <f>IF(SP_SUL!H397="","*",SP_SUL!H397)</f>
        <v>-</v>
      </c>
      <c r="J394" s="145" t="str">
        <f>IF(SP_SUL!I397="","*",SP_SUL!I397)</f>
        <v>-</v>
      </c>
      <c r="K394" s="139" t="str">
        <f>IF(SP_SUL!M397="","*",SP_SUL!M397)</f>
        <v>ZGM-ZZV</v>
      </c>
      <c r="L394" s="139">
        <f>IF(SP_SUL!N397="","*",SP_SUL!N397)</f>
        <v>1181172</v>
      </c>
      <c r="M394" s="140">
        <f>IF(SP_SUL!J397="","*",SP_SUL!J397)</f>
        <v>53</v>
      </c>
      <c r="N394" s="144">
        <f>IF(SP_SUL!K397="","*",SP_SUL!K397)</f>
        <v>116.81</v>
      </c>
      <c r="O394" s="144" t="str">
        <f>IF(SP_SUL!L397="","*",SP_SUL!L397)</f>
        <v>-</v>
      </c>
      <c r="P394" s="143">
        <f>IF(SP_SUL!O397="","*",SP_SUL!O397)</f>
        <v>0.45833333333333331</v>
      </c>
      <c r="Q394" s="143">
        <f>IF(SP_SUL!P397="","*",SP_SUL!P397)</f>
        <v>8.3333333333333329E-2</v>
      </c>
      <c r="R394" s="145" t="str">
        <f>IF(SP_SUL!Q397="","*",CONCATENATE(SP_SUL!Q397," ",SP_SUL!R397))</f>
        <v>1 Nº DE PEÇAS</v>
      </c>
      <c r="S394" s="145" t="str">
        <f>IF(SP_SUL!V397="","*",SP_SUL!V397)</f>
        <v>Moises</v>
      </c>
      <c r="T394" s="145" t="str">
        <f>IF(SP_SUL!W397="","*",SP_SUL!W397)</f>
        <v>Substituição de JIC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>
        <f ca="1">_xlfn.XLOOKUP(G394&amp;$W$2,BS_CONTROLE[CHAVE],BS_CONTROLE[Quantidade_11],"-")</f>
        <v>1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SP SUL</v>
      </c>
      <c r="E397" s="139" t="str">
        <f>IF(SP_SUL!T400="","*",SP_SUL!T400)</f>
        <v>ZBV-ZRX</v>
      </c>
      <c r="F397" s="145">
        <f>IF(SP_SUL!B400="","*",SP_SUL!B400)</f>
        <v>46070</v>
      </c>
      <c r="G397" s="145" t="str">
        <f>IF(SP_SUL!D400="","*",SP_SUL!D400)</f>
        <v>EXPANSÃO TURMA 1</v>
      </c>
      <c r="H397" s="145" t="str">
        <f>IF(SP_SUL!F400="","*",SP_SUL!F400)</f>
        <v>EXPANSÃO - SOLDA</v>
      </c>
      <c r="I397" s="145" t="str">
        <f>IF(SP_SUL!H400="","*",SP_SUL!H400)</f>
        <v>-</v>
      </c>
      <c r="J397" s="145" t="str">
        <f>IF(SP_SUL!I400="","*",SP_SUL!I400)</f>
        <v>-</v>
      </c>
      <c r="K397" s="139" t="str">
        <f>IF(SP_SUL!M400="","*",SP_SUL!M400)</f>
        <v>ZCD</v>
      </c>
      <c r="L397" s="139" t="str">
        <f>IF(SP_SUL!N400="","*",SP_SUL!N400)</f>
        <v>109ZCD2</v>
      </c>
      <c r="M397" s="140">
        <f>IF(SP_SUL!J400="","*",SP_SUL!J400)</f>
        <v>170</v>
      </c>
      <c r="N397" s="144">
        <f>IF(SP_SUL!K400="","*",SP_SUL!K400)</f>
        <v>110.87</v>
      </c>
      <c r="O397" s="144">
        <f>IF(SP_SUL!L400="","*",SP_SUL!L400)</f>
        <v>111.62</v>
      </c>
      <c r="P397" s="143">
        <f>IF(SP_SUL!O400="","*",SP_SUL!O400)</f>
        <v>0.35416666666666669</v>
      </c>
      <c r="Q397" s="143">
        <f>IF(SP_SUL!P400="","*",SP_SUL!P400)</f>
        <v>0.125</v>
      </c>
      <c r="R397" s="145" t="str">
        <f>IF(SP_SUL!Q400="","*",CONCATENATE(SP_SUL!Q400," ",SP_SUL!R400))</f>
        <v>1 Nº DE SOLDA</v>
      </c>
      <c r="S397" s="145" t="str">
        <f>IF(SP_SUL!V400="","*",SP_SUL!V400)</f>
        <v>Fabio</v>
      </c>
      <c r="T397" s="145" t="str">
        <f>IF(SP_SUL!W400="","*",SP_SUL!W400)</f>
        <v>Execução de solda - Condicionado a temperatura + Alívio de tensão</v>
      </c>
      <c r="U397" s="137" t="str">
        <f ca="1">_xlfn.XLOOKUP(G397&amp;$U$2,BS_CONTROLE[CHAVE],BS_CONTROLE[Quantidade_11],"-")</f>
        <v>-</v>
      </c>
      <c r="V397" s="137">
        <f ca="1">_xlfn.XLOOKUP(G397&amp;$V$2,BS_CONTROLE[CHAVE],BS_CONTROLE[Quantidade_11],"-")</f>
        <v>1</v>
      </c>
      <c r="W397" s="137">
        <f ca="1">_xlfn.XLOOKUP(G397&amp;$W$2,BS_CONTROLE[CHAVE],BS_CONTROLE[Quantidade_11],"-")</f>
        <v>3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SP SUL</v>
      </c>
      <c r="E398" s="139" t="str">
        <f>IF(SP_SUL!T401="","*",SP_SUL!T401)</f>
        <v>ZBV-ZRX</v>
      </c>
      <c r="F398" s="145">
        <f>IF(SP_SUL!B401="","*",SP_SUL!B401)</f>
        <v>46070</v>
      </c>
      <c r="G398" s="145" t="str">
        <f>IF(SP_SUL!D401="","*",SP_SUL!D401)</f>
        <v>KLECIO (TP-699)</v>
      </c>
      <c r="H398" s="145" t="str">
        <f>IF(SP_SUL!F401="","*",SP_SUL!F401)</f>
        <v>PDM - SOLDA</v>
      </c>
      <c r="I398" s="145" t="str">
        <f>IF(SP_SUL!H401="","*",SP_SUL!H401)</f>
        <v>-</v>
      </c>
      <c r="J398" s="145" t="str">
        <f>IF(SP_SUL!I401="","*",SP_SUL!I401)</f>
        <v>-</v>
      </c>
      <c r="K398" s="139" t="str">
        <f>IF(SP_SUL!M401="","*",SP_SUL!M401)</f>
        <v>ZAC-S</v>
      </c>
      <c r="L398" s="139" t="str">
        <f>IF(SP_SUL!N401="","*",SP_SUL!N401)</f>
        <v>ZACS</v>
      </c>
      <c r="M398" s="140">
        <f>IF(SP_SUL!J401="","*",SP_SUL!J401)</f>
        <v>68</v>
      </c>
      <c r="N398" s="144">
        <f>IF(SP_SUL!K401="","*",SP_SUL!K401)</f>
        <v>77.212999999999994</v>
      </c>
      <c r="O398" s="144" t="str">
        <f>IF(SP_SUL!L401="","*",SP_SUL!L401)</f>
        <v>-</v>
      </c>
      <c r="P398" s="143">
        <f>IF(SP_SUL!O401="","*",SP_SUL!O401)</f>
        <v>0.375</v>
      </c>
      <c r="Q398" s="143">
        <f>IF(SP_SUL!P401="","*",SP_SUL!P401)</f>
        <v>6.25E-2</v>
      </c>
      <c r="R398" s="145" t="str">
        <f>IF(SP_SUL!Q401="","*",CONCATENATE(SP_SUL!Q401," ",SP_SUL!R401))</f>
        <v>1 Nº DE SOLDA</v>
      </c>
      <c r="S398" s="145" t="str">
        <f>IF(SP_SUL!V401="","*",SP_SUL!V401)</f>
        <v xml:space="preserve">Klecio </v>
      </c>
      <c r="T398" s="145" t="str">
        <f>IF(SP_SUL!W401="","*",SP_SUL!W401)</f>
        <v xml:space="preserve">Execução de solda - Condicionado a temperatura </v>
      </c>
      <c r="U398" s="137" t="str">
        <f ca="1">_xlfn.XLOOKUP(G398&amp;$U$2,BS_CONTROLE[CHAVE],BS_CONTROLE[Quantidade_11],"-")</f>
        <v>-</v>
      </c>
      <c r="V398" s="137">
        <f ca="1">_xlfn.XLOOKUP(G398&amp;$V$2,BS_CONTROLE[CHAVE],BS_CONTROLE[Quantidade_11],"-")</f>
        <v>0</v>
      </c>
      <c r="W398" s="137">
        <f ca="1">_xlfn.XLOOKUP(G398&amp;$W$2,BS_CONTROLE[CHAVE],BS_CONTROLE[Quantidade_11],"-")</f>
        <v>0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SP SUL</v>
      </c>
      <c r="E399" s="139" t="str">
        <f>IF(SP_SUL!T402="","*",SP_SUL!T402)</f>
        <v>ZBV-ZRX</v>
      </c>
      <c r="F399" s="145">
        <f>IF(SP_SUL!B402="","*",SP_SUL!B402)</f>
        <v>46070</v>
      </c>
      <c r="G399" s="145" t="str">
        <f>IF(SP_SUL!D402="","*",SP_SUL!D402)</f>
        <v>E42</v>
      </c>
      <c r="H399" s="145" t="str">
        <f>IF(SP_SUL!F402="","*",SP_SUL!F402)</f>
        <v>TRILHEIRO - DESCARGA</v>
      </c>
      <c r="I399" s="145" t="str">
        <f>IF(SP_SUL!H402="","*",SP_SUL!H402)</f>
        <v>ZBV3</v>
      </c>
      <c r="J399" s="145" t="str">
        <f>IF(SP_SUL!I402="","*",SP_SUL!I402)</f>
        <v>ZBV3</v>
      </c>
      <c r="K399" s="139" t="str">
        <f>IF(SP_SUL!M402="","*",SP_SUL!M402)</f>
        <v>ZBM</v>
      </c>
      <c r="L399" s="139" t="str">
        <f>IF(SP_SUL!N402="","*",SP_SUL!N402)</f>
        <v>ZBM1</v>
      </c>
      <c r="M399" s="140">
        <f>IF(SP_SUL!J402="","*",SP_SUL!J402)</f>
        <v>68</v>
      </c>
      <c r="N399" s="144">
        <f>IF(SP_SUL!K402="","*",SP_SUL!K402)</f>
        <v>54.96</v>
      </c>
      <c r="O399" s="144">
        <f>IF(SP_SUL!L402="","*",SP_SUL!L402)</f>
        <v>56</v>
      </c>
      <c r="P399" s="143">
        <f>IF(SP_SUL!O402="","*",SP_SUL!O402)</f>
        <v>0.45833333333333331</v>
      </c>
      <c r="Q399" s="143">
        <f>IF(SP_SUL!P402="","*",SP_SUL!P402)</f>
        <v>0.16666666666666666</v>
      </c>
      <c r="R399" s="145" t="str">
        <f>IF(SP_SUL!Q402="","*",CONCATENATE(SP_SUL!Q402," ",SP_SUL!R402))</f>
        <v>3120 M</v>
      </c>
      <c r="S399" s="145" t="str">
        <f>IF(SP_SUL!V402="","*",SP_SUL!V402)</f>
        <v>Israel</v>
      </c>
      <c r="T399" s="145" t="str">
        <f>IF(SP_SUL!W402="","*",SP_SUL!W402)</f>
        <v>Descarga de trilho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>
        <f ca="1">_xlfn.XLOOKUP(G399&amp;$W$2,BS_CONTROLE[CHAVE],BS_CONTROLE[Quantidade_11],"-")</f>
        <v>0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Oportunidade</v>
      </c>
      <c r="C401" s="146" t="str">
        <f>IF(SP_SUL!Z404="","*",SP_SUL!Z404)</f>
        <v>*</v>
      </c>
      <c r="D401" s="139" t="str">
        <f>IF(SP_SUL!S404="","*",SP_SUL!S404)</f>
        <v>SP SUL</v>
      </c>
      <c r="E401" s="139" t="str">
        <f>IF(SP_SUL!T404="","*",SP_SUL!T404)</f>
        <v>ZBV-ZKE</v>
      </c>
      <c r="F401" s="145">
        <f>IF(SP_SUL!B404="","*",SP_SUL!B404)</f>
        <v>46070</v>
      </c>
      <c r="G401" s="145" t="str">
        <f>IF(SP_SUL!D404="","*",SP_SUL!D404)</f>
        <v>ROGÉRIO (TP-730)</v>
      </c>
      <c r="H401" s="145" t="str">
        <f>IF(SP_SUL!F404="","*",SP_SUL!F404)</f>
        <v>PDM - SUBSTITUIÇÃO - DORMENTE</v>
      </c>
      <c r="I401" s="145" t="str">
        <f>IF(SP_SUL!H404="","*",SP_SUL!H404)</f>
        <v>-</v>
      </c>
      <c r="J401" s="145" t="str">
        <f>IF(SP_SUL!I404="","*",SP_SUL!I404)</f>
        <v>-</v>
      </c>
      <c r="K401" s="139" t="str">
        <f>IF(SP_SUL!M404="","*",SP_SUL!M404)</f>
        <v>ZXI-ZIC</v>
      </c>
      <c r="L401" s="139" t="str">
        <f>IF(SP_SUL!N404="","*",SP_SUL!N404)</f>
        <v>224ZIC1</v>
      </c>
      <c r="M401" s="140">
        <f>IF(SP_SUL!J404="","*",SP_SUL!J404)</f>
        <v>49</v>
      </c>
      <c r="N401" s="144">
        <f>IF(SP_SUL!K404="","*",SP_SUL!K404)</f>
        <v>225</v>
      </c>
      <c r="O401" s="144" t="str">
        <f>IF(SP_SUL!L404="","*",SP_SUL!L404)</f>
        <v>-</v>
      </c>
      <c r="P401" s="143">
        <f>IF(SP_SUL!O404="","*",SP_SUL!O404)</f>
        <v>0.375</v>
      </c>
      <c r="Q401" s="143">
        <f>IF(SP_SUL!P404="","*",SP_SUL!P404)</f>
        <v>8.3333333333333329E-2</v>
      </c>
      <c r="R401" s="145" t="str">
        <f>IF(SP_SUL!Q404="","*",CONCATENATE(SP_SUL!Q404," ",SP_SUL!R404))</f>
        <v>20 Nº DE DORMENTES</v>
      </c>
      <c r="S401" s="145" t="str">
        <f>IF(SP_SUL!V404="","*",SP_SUL!V404)</f>
        <v>Henrique</v>
      </c>
      <c r="T401" s="145" t="str">
        <f>IF(SP_SUL!W404="","*",SP_SUL!W404)</f>
        <v xml:space="preserve">PDM - Substituição de dormentes </v>
      </c>
      <c r="U401" s="137" t="str">
        <f ca="1">_xlfn.XLOOKUP(G401&amp;$U$2,BS_CONTROLE[CHAVE],BS_CONTROLE[Quantidade_11],"-")</f>
        <v>-</v>
      </c>
      <c r="V401" s="137">
        <f ca="1">_xlfn.XLOOKUP(G401&amp;$V$2,BS_CONTROLE[CHAVE],BS_CONTROLE[Quantidade_11],"-")</f>
        <v>40</v>
      </c>
      <c r="W401" s="137">
        <f ca="1">_xlfn.XLOOKUP(G401&amp;$W$2,BS_CONTROLE[CHAVE],BS_CONTROLE[Quantidade_11],"-")</f>
        <v>0</v>
      </c>
    </row>
    <row r="402" spans="1:23" hidden="1">
      <c r="A402" s="146" t="str">
        <f>IF(SP_SUL!Y405="","*",SP_SUL!Y405)</f>
        <v>*</v>
      </c>
      <c r="B402" s="146" t="str">
        <f>IF(SP_SUL!X405="","*",SP_SUL!X405)</f>
        <v>Oportunidade</v>
      </c>
      <c r="C402" s="146" t="str">
        <f>IF(SP_SUL!Z405="","*",SP_SUL!Z405)</f>
        <v>*</v>
      </c>
      <c r="D402" s="139" t="str">
        <f>IF(SP_SUL!S405="","*",SP_SUL!S405)</f>
        <v>SP SUL</v>
      </c>
      <c r="E402" s="139" t="str">
        <f>IF(SP_SUL!T405="","*",SP_SUL!T405)</f>
        <v>ZBV-ZKE</v>
      </c>
      <c r="F402" s="145">
        <f>IF(SP_SUL!B405="","*",SP_SUL!B405)</f>
        <v>46070</v>
      </c>
      <c r="G402" s="145" t="str">
        <f>IF(SP_SUL!D405="","*",SP_SUL!D405)</f>
        <v>W59</v>
      </c>
      <c r="H402" s="145" t="str">
        <f>IF(SP_SUL!F405="","*",SP_SUL!F405)</f>
        <v>RECOLHIMENTO DE MATERIAL</v>
      </c>
      <c r="I402" s="145" t="str">
        <f>IF(SP_SUL!H405="","*",SP_SUL!H405)</f>
        <v>ZYU1</v>
      </c>
      <c r="J402" s="145" t="str">
        <f>IF(SP_SUL!I405="","*",SP_SUL!I405)</f>
        <v>ZYU1</v>
      </c>
      <c r="K402" s="139" t="str">
        <f>IF(SP_SUL!M405="","*",SP_SUL!M405)</f>
        <v>ZXI-ZIC</v>
      </c>
      <c r="L402" s="139" t="str">
        <f>IF(SP_SUL!N405="","*",SP_SUL!N405)</f>
        <v>224ZIC1</v>
      </c>
      <c r="M402" s="140">
        <f>IF(SP_SUL!J405="","*",SP_SUL!J405)</f>
        <v>49</v>
      </c>
      <c r="N402" s="144">
        <f>IF(SP_SUL!K405="","*",SP_SUL!K405)</f>
        <v>225</v>
      </c>
      <c r="O402" s="144">
        <f>IF(SP_SUL!L405="","*",SP_SUL!L405)</f>
        <v>225.5</v>
      </c>
      <c r="P402" s="143">
        <f>IF(SP_SUL!O405="","*",SP_SUL!O405)</f>
        <v>0.375</v>
      </c>
      <c r="Q402" s="143">
        <f>IF(SP_SUL!P405="","*",SP_SUL!P405)</f>
        <v>4.1666666666666664E-2</v>
      </c>
      <c r="R402" s="145" t="str">
        <f>IF(SP_SUL!Q405="","*",CONCATENATE(SP_SUL!Q405," ",SP_SUL!R405))</f>
        <v>100 BINÁRIO</v>
      </c>
      <c r="S402" s="145" t="str">
        <f>IF(SP_SUL!V405="","*",SP_SUL!V405)</f>
        <v>Henrique</v>
      </c>
      <c r="T402" s="145" t="str">
        <f>IF(SP_SUL!W405="","*",SP_SUL!W405)</f>
        <v>Descarga de dormentes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>
        <f ca="1">_xlfn.XLOOKUP(G402&amp;$W$2,BS_CONTROLE[CHAVE],BS_CONTROLE[Quantidade_11],"-")</f>
        <v>0</v>
      </c>
    </row>
    <row r="403" spans="1:23" hidden="1">
      <c r="A403" s="146" t="str">
        <f>IF(SP_SUL!Y406="","*",SP_SUL!Y406)</f>
        <v>*</v>
      </c>
      <c r="B403" s="146" t="str">
        <f>IF(SP_SUL!X406="","*",SP_SUL!X406)</f>
        <v>Oportunidade</v>
      </c>
      <c r="C403" s="146" t="str">
        <f>IF(SP_SUL!Z406="","*",SP_SUL!Z406)</f>
        <v>*</v>
      </c>
      <c r="D403" s="139" t="str">
        <f>IF(SP_SUL!S406="","*",SP_SUL!S406)</f>
        <v>SP SUL</v>
      </c>
      <c r="E403" s="139" t="str">
        <f>IF(SP_SUL!T406="","*",SP_SUL!T406)</f>
        <v>ZBV-ZKE</v>
      </c>
      <c r="F403" s="145">
        <f>IF(SP_SUL!B406="","*",SP_SUL!B406)</f>
        <v>46070</v>
      </c>
      <c r="G403" s="145" t="str">
        <f>IF(SP_SUL!D406="","*",SP_SUL!D406)</f>
        <v>V93</v>
      </c>
      <c r="H403" s="145" t="str">
        <f>IF(SP_SUL!F406="","*",SP_SUL!F406)</f>
        <v>MECANIZAÇÃO - SOCADORA</v>
      </c>
      <c r="I403" s="145" t="str">
        <f>IF(SP_SUL!H406="","*",SP_SUL!H406)</f>
        <v>ZYU1</v>
      </c>
      <c r="J403" s="145" t="str">
        <f>IF(SP_SUL!I406="","*",SP_SUL!I406)</f>
        <v>ZYU1</v>
      </c>
      <c r="K403" s="139" t="str">
        <f>IF(SP_SUL!M406="","*",SP_SUL!M406)</f>
        <v>ZYU-ZST</v>
      </c>
      <c r="L403" s="139" t="str">
        <f>IF(SP_SUL!N406="","*",SP_SUL!N406)</f>
        <v>ZYU206</v>
      </c>
      <c r="M403" s="140">
        <f>IF(SP_SUL!J406="","*",SP_SUL!J406)</f>
        <v>56</v>
      </c>
      <c r="N403" s="144">
        <f>IF(SP_SUL!K406="","*",SP_SUL!K406)</f>
        <v>204.4</v>
      </c>
      <c r="O403" s="144">
        <f>IF(SP_SUL!L406="","*",SP_SUL!L406)</f>
        <v>205.8</v>
      </c>
      <c r="P403" s="143">
        <f>IF(SP_SUL!O406="","*",SP_SUL!O406)</f>
        <v>0.375</v>
      </c>
      <c r="Q403" s="143">
        <f>IF(SP_SUL!P406="","*",SP_SUL!P406)</f>
        <v>0.125</v>
      </c>
      <c r="R403" s="145" t="str">
        <f>IF(SP_SUL!Q406="","*",CONCATENATE(SP_SUL!Q406," ",SP_SUL!R406))</f>
        <v>200 M</v>
      </c>
      <c r="S403" s="145" t="str">
        <f>IF(SP_SUL!V406="","*",SP_SUL!V406)</f>
        <v>Moises</v>
      </c>
      <c r="T403" s="145" t="str">
        <f>IF(SP_SUL!W406="","*",SP_SUL!W406)</f>
        <v xml:space="preserve">Socaria mecanizada </v>
      </c>
      <c r="U403" s="137">
        <f ca="1">_xlfn.XLOOKUP(G403&amp;$U$2,BS_CONTROLE[CHAVE],BS_CONTROLE[Quantidade_11],"-")</f>
        <v>0</v>
      </c>
      <c r="V403" s="137">
        <f ca="1">_xlfn.XLOOKUP(G403&amp;$V$2,BS_CONTROLE[CHAVE],BS_CONTROLE[Quantidade_11],"-")</f>
        <v>0</v>
      </c>
      <c r="W403" s="137">
        <f ca="1">_xlfn.XLOOKUP(G403&amp;$W$2,BS_CONTROLE[CHAVE],BS_CONTROLE[Quantidade_11],"-")</f>
        <v>0</v>
      </c>
    </row>
    <row r="404" spans="1:23" hidden="1">
      <c r="A404" s="146" t="str">
        <f>IF(SP_SUL!Y407="","*",SP_SUL!Y407)</f>
        <v>*</v>
      </c>
      <c r="B404" s="146" t="str">
        <f>IF(SP_SUL!X407="","*",SP_SUL!X407)</f>
        <v>Oportunidade</v>
      </c>
      <c r="C404" s="146" t="str">
        <f>IF(SP_SUL!Z407="","*",SP_SUL!Z407)</f>
        <v>*</v>
      </c>
      <c r="D404" s="139" t="str">
        <f>IF(SP_SUL!S407="","*",SP_SUL!S407)</f>
        <v>SP SUL</v>
      </c>
      <c r="E404" s="139" t="str">
        <f>IF(SP_SUL!T407="","*",SP_SUL!T407)</f>
        <v>ZBV-ZKE</v>
      </c>
      <c r="F404" s="145">
        <f>IF(SP_SUL!B407="","*",SP_SUL!B407)</f>
        <v>46070</v>
      </c>
      <c r="G404" s="145" t="str">
        <f>IF(SP_SUL!D407="","*",SP_SUL!D407)</f>
        <v>ROBSON (TF-701)</v>
      </c>
      <c r="H404" s="145" t="str">
        <f>IF(SP_SUL!F407="","*",SP_SUL!F407)</f>
        <v>PDM - SUBSTITUIÇÃO - DORMENTE</v>
      </c>
      <c r="I404" s="145" t="str">
        <f>IF(SP_SUL!H407="","*",SP_SUL!H407)</f>
        <v>-</v>
      </c>
      <c r="J404" s="145" t="str">
        <f>IF(SP_SUL!I407="","*",SP_SUL!I407)</f>
        <v>-</v>
      </c>
      <c r="K404" s="139" t="str">
        <f>IF(SP_SUL!M407="","*",SP_SUL!M407)</f>
        <v>ZDY-ZFY</v>
      </c>
      <c r="L404" s="139" t="str">
        <f>IF(SP_SUL!N407="","*",SP_SUL!N407)</f>
        <v>189ZFY</v>
      </c>
      <c r="M404" s="140">
        <f>IF(SP_SUL!J407="","*",SP_SUL!J407)</f>
        <v>56</v>
      </c>
      <c r="N404" s="144">
        <f>IF(SP_SUL!K407="","*",SP_SUL!K407)</f>
        <v>190.3</v>
      </c>
      <c r="O404" s="144">
        <f>IF(SP_SUL!L407="","*",SP_SUL!L407)</f>
        <v>190.5</v>
      </c>
      <c r="P404" s="143">
        <f>IF(SP_SUL!O407="","*",SP_SUL!O407)</f>
        <v>0.375</v>
      </c>
      <c r="Q404" s="143">
        <f>IF(SP_SUL!P407="","*",SP_SUL!P407)</f>
        <v>8.3333333333333329E-2</v>
      </c>
      <c r="R404" s="145" t="str">
        <f>IF(SP_SUL!Q407="","*",CONCATENATE(SP_SUL!Q407," ",SP_SUL!R407))</f>
        <v>50 Nº DE DORMENTES</v>
      </c>
      <c r="S404" s="145" t="str">
        <f>IF(SP_SUL!V407="","*",SP_SUL!V407)</f>
        <v>Moises</v>
      </c>
      <c r="T404" s="145" t="str">
        <f>IF(SP_SUL!W407="","*",SP_SUL!W407)</f>
        <v xml:space="preserve">PDM - Substituição de dormentes </v>
      </c>
      <c r="U404" s="137" t="str">
        <f ca="1">_xlfn.XLOOKUP(G404&amp;$U$2,BS_CONTROLE[CHAVE],BS_CONTROLE[Quantidade_11],"-")</f>
        <v>-</v>
      </c>
      <c r="V404" s="137">
        <f ca="1">_xlfn.XLOOKUP(G404&amp;$V$2,BS_CONTROLE[CHAVE],BS_CONTROLE[Quantidade_11],"-")</f>
        <v>60</v>
      </c>
      <c r="W404" s="137">
        <f ca="1">_xlfn.XLOOKUP(G404&amp;$W$2,BS_CONTROLE[CHAVE],BS_CONTROLE[Quantidade_11],"-")</f>
        <v>0</v>
      </c>
    </row>
    <row r="405" spans="1:23" hidden="1">
      <c r="A405" s="146" t="str">
        <f>IF(SP_SUL!Y408="","*",SP_SUL!Y408)</f>
        <v>*</v>
      </c>
      <c r="B405" s="146" t="str">
        <f>IF(SP_SUL!X408="","*",SP_SUL!X408)</f>
        <v>Oportunidade</v>
      </c>
      <c r="C405" s="146" t="str">
        <f>IF(SP_SUL!Z408="","*",SP_SUL!Z408)</f>
        <v>*</v>
      </c>
      <c r="D405" s="139" t="str">
        <f>IF(SP_SUL!S408="","*",SP_SUL!S408)</f>
        <v>SP SUL</v>
      </c>
      <c r="E405" s="139" t="str">
        <f>IF(SP_SUL!T408="","*",SP_SUL!T408)</f>
        <v>ZBV-ZKE</v>
      </c>
      <c r="F405" s="145">
        <f>IF(SP_SUL!B408="","*",SP_SUL!B408)</f>
        <v>46070</v>
      </c>
      <c r="G405" s="145" t="str">
        <f>IF(SP_SUL!D408="","*",SP_SUL!D408)</f>
        <v>JACIANO (TF-674)</v>
      </c>
      <c r="H405" s="145" t="str">
        <f>IF(SP_SUL!F408="","*",SP_SUL!F408)</f>
        <v>PDM - SUBSTITUIÇÃO - DORMENTE</v>
      </c>
      <c r="I405" s="145" t="str">
        <f>IF(SP_SUL!H408="","*",SP_SUL!H408)</f>
        <v>-</v>
      </c>
      <c r="J405" s="145" t="str">
        <f>IF(SP_SUL!I408="","*",SP_SUL!I408)</f>
        <v>-</v>
      </c>
      <c r="K405" s="139" t="str">
        <f>IF(SP_SUL!M408="","*",SP_SUL!M408)</f>
        <v>ZDY-ZFY</v>
      </c>
      <c r="L405" s="139" t="str">
        <f>IF(SP_SUL!N408="","*",SP_SUL!N408)</f>
        <v>189ZFY</v>
      </c>
      <c r="M405" s="140">
        <f>IF(SP_SUL!J408="","*",SP_SUL!J408)</f>
        <v>56</v>
      </c>
      <c r="N405" s="144">
        <f>IF(SP_SUL!K408="","*",SP_SUL!K408)</f>
        <v>191</v>
      </c>
      <c r="O405" s="144">
        <f>IF(SP_SUL!L408="","*",SP_SUL!L408)</f>
        <v>190.5</v>
      </c>
      <c r="P405" s="143">
        <f>IF(SP_SUL!O408="","*",SP_SUL!O408)</f>
        <v>0.375</v>
      </c>
      <c r="Q405" s="143">
        <f>IF(SP_SUL!P408="","*",SP_SUL!P408)</f>
        <v>8.3333333333333329E-2</v>
      </c>
      <c r="R405" s="145" t="str">
        <f>IF(SP_SUL!Q408="","*",CONCATENATE(SP_SUL!Q408," ",SP_SUL!R408))</f>
        <v>50 Nº DE DORMENTES</v>
      </c>
      <c r="S405" s="145" t="str">
        <f>IF(SP_SUL!V408="","*",SP_SUL!V408)</f>
        <v>Moises</v>
      </c>
      <c r="T405" s="145" t="str">
        <f>IF(SP_SUL!W408="","*",SP_SUL!W408)</f>
        <v xml:space="preserve">PDM - Substituição de dormentes </v>
      </c>
      <c r="U405" s="137" t="str">
        <f ca="1">_xlfn.XLOOKUP(G405&amp;$U$2,BS_CONTROLE[CHAVE],BS_CONTROLE[Quantidade_11],"-")</f>
        <v>-</v>
      </c>
      <c r="V405" s="137">
        <f ca="1">_xlfn.XLOOKUP(G405&amp;$V$2,BS_CONTROLE[CHAVE],BS_CONTROLE[Quantidade_11],"-")</f>
        <v>0</v>
      </c>
      <c r="W405" s="137">
        <f ca="1">_xlfn.XLOOKUP(G405&amp;$W$2,BS_CONTROLE[CHAVE],BS_CONTROLE[Quantidade_11],"-")</f>
        <v>0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Contrato</v>
      </c>
      <c r="C408" s="146" t="str">
        <f>IF(SP_SUL!Z411="","*",SP_SUL!Z411)</f>
        <v>*</v>
      </c>
      <c r="D408" s="139" t="str">
        <f>IF(SP_SUL!S411="","*",SP_SUL!S411)</f>
        <v>SP SUL</v>
      </c>
      <c r="E408" s="139" t="str">
        <f>IF(SP_SUL!T411="","*",SP_SUL!T411)</f>
        <v>ZKE-ZEV</v>
      </c>
      <c r="F408" s="145">
        <f>IF(SP_SUL!B411="","*",SP_SUL!B411)</f>
        <v>46070</v>
      </c>
      <c r="G408" s="145" t="str">
        <f>IF(SP_SUL!D411="","*",SP_SUL!D411)</f>
        <v>SUPER ZWW</v>
      </c>
      <c r="H408" s="145" t="str">
        <f>IF(SP_SUL!F411="","*",SP_SUL!F411)</f>
        <v>BLOCO</v>
      </c>
      <c r="I408" s="145" t="str">
        <f>IF(SP_SUL!H411="","*",SP_SUL!H411)</f>
        <v>-</v>
      </c>
      <c r="J408" s="145" t="str">
        <f>IF(SP_SUL!I411="","*",SP_SUL!I411)</f>
        <v>-</v>
      </c>
      <c r="K408" s="139" t="str">
        <f>IF(SP_SUL!M411="","*",SP_SUL!M411)</f>
        <v>ZKW-ZLU</v>
      </c>
      <c r="L408" s="139" t="str">
        <f>IF(SP_SUL!N411="","*",SP_SUL!N411)</f>
        <v>102ZKW2</v>
      </c>
      <c r="M408" s="140">
        <f>IF(SP_SUL!J411="","*",SP_SUL!J411)</f>
        <v>55</v>
      </c>
      <c r="N408" s="144">
        <f>IF(SP_SUL!K411="","*",SP_SUL!K411)</f>
        <v>97.843000000000004</v>
      </c>
      <c r="O408" s="144">
        <f>IF(SP_SUL!L411="","*",SP_SUL!L411)</f>
        <v>108.22</v>
      </c>
      <c r="P408" s="143">
        <f>IF(SP_SUL!O411="","*",SP_SUL!O411)</f>
        <v>0.45833333333333331</v>
      </c>
      <c r="Q408" s="143">
        <f>IF(SP_SUL!P411="","*",SP_SUL!P411)</f>
        <v>0.125</v>
      </c>
      <c r="R408" s="145" t="str">
        <f>IF(SP_SUL!Q411="","*",CONCATENATE(SP_SUL!Q411," ",SP_SUL!R411))</f>
        <v>1 BINÁRIO</v>
      </c>
      <c r="S408" s="145" t="str">
        <f>IF(SP_SUL!V411="","*",SP_SUL!V411)</f>
        <v>Felipe</v>
      </c>
      <c r="T408" s="145" t="str">
        <f>IF(SP_SUL!W411="","*",SP_SUL!W411)</f>
        <v>BLoco - TP's / Caminhão de solda / Socadora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>
        <f ca="1">_xlfn.XLOOKUP(G408&amp;$W$2,BS_CONTROLE[CHAVE],BS_CONTROLE[Quantidade_11],"-")</f>
        <v>1</v>
      </c>
    </row>
    <row r="409" spans="1:23" hidden="1">
      <c r="A409" s="146" t="str">
        <f>IF(SP_SUL!Y412="","*",SP_SUL!Y412)</f>
        <v>*</v>
      </c>
      <c r="B409" s="146" t="str">
        <f>IF(SP_SUL!X412="","*",SP_SUL!X412)</f>
        <v>Contrato</v>
      </c>
      <c r="C409" s="146" t="str">
        <f>IF(SP_SUL!Z412="","*",SP_SUL!Z412)</f>
        <v>*</v>
      </c>
      <c r="D409" s="139" t="str">
        <f>IF(SP_SUL!S412="","*",SP_SUL!S412)</f>
        <v>SP SUL</v>
      </c>
      <c r="E409" s="139" t="str">
        <f>IF(SP_SUL!T412="","*",SP_SUL!T412)</f>
        <v>ZKE-ZEV</v>
      </c>
      <c r="F409" s="145">
        <f>IF(SP_SUL!B412="","*",SP_SUL!B412)</f>
        <v>46070</v>
      </c>
      <c r="G409" s="145" t="str">
        <f>IF(SP_SUL!D412="","*",SP_SUL!D412)</f>
        <v>V89</v>
      </c>
      <c r="H409" s="145" t="str">
        <f>IF(SP_SUL!F412="","*",SP_SUL!F412)</f>
        <v>MECANIZAÇÃO - SOCADORA</v>
      </c>
      <c r="I409" s="145" t="str">
        <f>IF(SP_SUL!H412="","*",SP_SUL!H412)</f>
        <v>102ZKW2</v>
      </c>
      <c r="J409" s="145" t="str">
        <f>IF(SP_SUL!I412="","*",SP_SUL!I412)</f>
        <v>102ZKW2</v>
      </c>
      <c r="K409" s="139" t="str">
        <f>IF(SP_SUL!M412="","*",SP_SUL!M412)</f>
        <v>ZKW-ZLU</v>
      </c>
      <c r="L409" s="139" t="str">
        <f>IF(SP_SUL!N412="","*",SP_SUL!N412)</f>
        <v>102ZKW2</v>
      </c>
      <c r="M409" s="140">
        <f>IF(SP_SUL!J412="","*",SP_SUL!J412)</f>
        <v>55</v>
      </c>
      <c r="N409" s="144">
        <f>IF(SP_SUL!K412="","*",SP_SUL!K412)</f>
        <v>97.9</v>
      </c>
      <c r="O409" s="144">
        <f>IF(SP_SUL!L412="","*",SP_SUL!L412)</f>
        <v>100</v>
      </c>
      <c r="P409" s="143">
        <f>IF(SP_SUL!O412="","*",SP_SUL!O412)</f>
        <v>0.39583333333333331</v>
      </c>
      <c r="Q409" s="143">
        <f>IF(SP_SUL!P412="","*",SP_SUL!P412)</f>
        <v>6.9444444444444447E-4</v>
      </c>
      <c r="R409" s="145" t="str">
        <f>IF(SP_SUL!Q412="","*",CONCATENATE(SP_SUL!Q412," ",SP_SUL!R412))</f>
        <v>480 M</v>
      </c>
      <c r="S409" s="145" t="str">
        <f>IF(SP_SUL!V412="","*",SP_SUL!V412)</f>
        <v>Antonioni</v>
      </c>
      <c r="T409" s="145" t="str">
        <f>IF(SP_SUL!W412="","*",SP_SUL!W412)</f>
        <v xml:space="preserve">Socaria mecanizada </v>
      </c>
      <c r="U409" s="137" t="str">
        <f ca="1">_xlfn.XLOOKUP(G409&amp;$U$2,BS_CONTROLE[CHAVE],BS_CONTROLE[Quantidade_11],"-")</f>
        <v>-</v>
      </c>
      <c r="V409" s="137">
        <f ca="1">_xlfn.XLOOKUP(G409&amp;$V$2,BS_CONTROLE[CHAVE],BS_CONTROLE[Quantidade_11],"-")</f>
        <v>860</v>
      </c>
      <c r="W409" s="137">
        <f ca="1">_xlfn.XLOOKUP(G409&amp;$W$2,BS_CONTROLE[CHAVE],BS_CONTROLE[Quantidade_11],"-")</f>
        <v>0</v>
      </c>
    </row>
    <row r="410" spans="1:23" hidden="1">
      <c r="A410" s="146" t="str">
        <f>IF(SP_SUL!Y413="","*",SP_SUL!Y413)</f>
        <v>*</v>
      </c>
      <c r="B410" s="146" t="str">
        <f>IF(SP_SUL!X413="","*",SP_SUL!X413)</f>
        <v>Contrato</v>
      </c>
      <c r="C410" s="146" t="str">
        <f>IF(SP_SUL!Z413="","*",SP_SUL!Z413)</f>
        <v>*</v>
      </c>
      <c r="D410" s="139" t="str">
        <f>IF(SP_SUL!S413="","*",SP_SUL!S413)</f>
        <v>SP SUL</v>
      </c>
      <c r="E410" s="139" t="str">
        <f>IF(SP_SUL!T413="","*",SP_SUL!T413)</f>
        <v>ZKE-ZEV</v>
      </c>
      <c r="F410" s="145">
        <f>IF(SP_SUL!B413="","*",SP_SUL!B413)</f>
        <v>46070</v>
      </c>
      <c r="G410" s="145" t="str">
        <f>IF(SP_SUL!D413="","*",SP_SUL!D413)</f>
        <v>E17</v>
      </c>
      <c r="H410" s="145" t="str">
        <f>IF(SP_SUL!F413="","*",SP_SUL!F413)</f>
        <v>CAMINHÃO DE SOLDA</v>
      </c>
      <c r="I410" s="145" t="str">
        <f>IF(SP_SUL!H413="","*",SP_SUL!H413)</f>
        <v>102ZKW2</v>
      </c>
      <c r="J410" s="145" t="str">
        <f>IF(SP_SUL!I413="","*",SP_SUL!I413)</f>
        <v>102ZKW2</v>
      </c>
      <c r="K410" s="139" t="str">
        <f>IF(SP_SUL!M413="","*",SP_SUL!M413)</f>
        <v>ZKW-ZLU</v>
      </c>
      <c r="L410" s="139">
        <f>IF(SP_SUL!N413="","*",SP_SUL!N413)</f>
        <v>1051032</v>
      </c>
      <c r="M410" s="140">
        <f>IF(SP_SUL!J413="","*",SP_SUL!J413)</f>
        <v>55</v>
      </c>
      <c r="N410" s="144">
        <f>IF(SP_SUL!K413="","*",SP_SUL!K413)</f>
        <v>103.9</v>
      </c>
      <c r="O410" s="144" t="str">
        <f>IF(SP_SUL!L413="","*",SP_SUL!L413)</f>
        <v>-</v>
      </c>
      <c r="P410" s="143">
        <f>IF(SP_SUL!O413="","*",SP_SUL!O413)</f>
        <v>0.39583333333333331</v>
      </c>
      <c r="Q410" s="143">
        <f>IF(SP_SUL!P413="","*",SP_SUL!P413)</f>
        <v>6.9444444444444447E-4</v>
      </c>
      <c r="R410" s="145" t="str">
        <f>IF(SP_SUL!Q413="","*",CONCATENATE(SP_SUL!Q413," ",SP_SUL!R413))</f>
        <v>2 Nº DE SOLDA</v>
      </c>
      <c r="S410" s="145" t="str">
        <f>IF(SP_SUL!V413="","*",SP_SUL!V413)</f>
        <v>Higor</v>
      </c>
      <c r="T410" s="145" t="str">
        <f>IF(SP_SUL!W413="","*",SP_SUL!W413)</f>
        <v>Caminhão de solda</v>
      </c>
      <c r="U410" s="137">
        <f ca="1">_xlfn.XLOOKUP(G410&amp;$U$2,BS_CONTROLE[CHAVE],BS_CONTROLE[Quantidade_11],"-")</f>
        <v>0</v>
      </c>
      <c r="V410" s="137">
        <f ca="1">_xlfn.XLOOKUP(G410&amp;$V$2,BS_CONTROLE[CHAVE],BS_CONTROLE[Quantidade_11],"-")</f>
        <v>0</v>
      </c>
      <c r="W410" s="137">
        <f ca="1">_xlfn.XLOOKUP(G410&amp;$W$2,BS_CONTROLE[CHAVE],BS_CONTROLE[Quantidade_11],"-")</f>
        <v>4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Contrato</v>
      </c>
      <c r="C414" s="146" t="str">
        <f>IF(SP_SUL!Z417="","*",SP_SUL!Z417)</f>
        <v>*</v>
      </c>
      <c r="D414" s="139" t="str">
        <f>IF(SP_SUL!S417="","*",SP_SUL!S417)</f>
        <v>SP SUL</v>
      </c>
      <c r="E414" s="139" t="str">
        <f>IF(SP_SUL!T417="","*",SP_SUL!T417)</f>
        <v>ZKE-ZEV</v>
      </c>
      <c r="F414" s="145">
        <f>IF(SP_SUL!B417="","*",SP_SUL!B417)</f>
        <v>46070</v>
      </c>
      <c r="G414" s="145" t="str">
        <f>IF(SP_SUL!D417="","*",SP_SUL!D417)</f>
        <v>MODERNIZAÇÃO SERRA</v>
      </c>
      <c r="H414" s="145" t="str">
        <f>IF(SP_SUL!F417="","*",SP_SUL!F417)</f>
        <v>BLOCO</v>
      </c>
      <c r="I414" s="145" t="str">
        <f>IF(SP_SUL!H417="","*",SP_SUL!H417)</f>
        <v>-</v>
      </c>
      <c r="J414" s="145" t="str">
        <f>IF(SP_SUL!I417="","*",SP_SUL!I417)</f>
        <v>-</v>
      </c>
      <c r="K414" s="139" t="str">
        <f>IF(SP_SUL!M417="","*",SP_SUL!M417)</f>
        <v>ZEJ-ZRB</v>
      </c>
      <c r="L414" s="139" t="str">
        <f>IF(SP_SUL!N417="","*",SP_SUL!N417)</f>
        <v>ZEJZRB</v>
      </c>
      <c r="M414" s="140">
        <f>IF(SP_SUL!J417="","*",SP_SUL!J417)</f>
        <v>55</v>
      </c>
      <c r="N414" s="144">
        <f>IF(SP_SUL!K417="","*",SP_SUL!K417)</f>
        <v>145.828</v>
      </c>
      <c r="O414" s="144">
        <f>IF(SP_SUL!L417="","*",SP_SUL!L417)</f>
        <v>151.78</v>
      </c>
      <c r="P414" s="143">
        <f>IF(SP_SUL!O417="","*",SP_SUL!O417)</f>
        <v>0.33333333333333331</v>
      </c>
      <c r="Q414" s="143">
        <f>IF(SP_SUL!P417="","*",SP_SUL!P417)</f>
        <v>0.33333333333333331</v>
      </c>
      <c r="R414" s="145" t="str">
        <f>IF(SP_SUL!Q417="","*",CONCATENATE(SP_SUL!Q417," ",SP_SUL!R417))</f>
        <v>1 BINÁRIO</v>
      </c>
      <c r="S414" s="145" t="str">
        <f>IF(SP_SUL!V417="","*",SP_SUL!V417)</f>
        <v>Alisson</v>
      </c>
      <c r="T414" s="145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>
        <f ca="1">_xlfn.XLOOKUP(G414&amp;$W$2,BS_CONTROLE[CHAVE],BS_CONTROLE[Quantidade_11],"-")</f>
        <v>0</v>
      </c>
    </row>
    <row r="415" spans="1:23" hidden="1">
      <c r="A415" s="146" t="str">
        <f>IF(SP_SUL!Y418="","*",SP_SUL!Y418)</f>
        <v>*</v>
      </c>
      <c r="B415" s="146" t="str">
        <f>IF(SP_SUL!X418="","*",SP_SUL!X418)</f>
        <v>Contrato</v>
      </c>
      <c r="C415" s="146" t="str">
        <f>IF(SP_SUL!Z418="","*",SP_SUL!Z418)</f>
        <v>*</v>
      </c>
      <c r="D415" s="139" t="str">
        <f>IF(SP_SUL!S418="","*",SP_SUL!S418)</f>
        <v>SP SUL</v>
      </c>
      <c r="E415" s="139" t="str">
        <f>IF(SP_SUL!T418="","*",SP_SUL!T418)</f>
        <v>ZKE-ZEV</v>
      </c>
      <c r="F415" s="145">
        <f>IF(SP_SUL!B418="","*",SP_SUL!B418)</f>
        <v>46070</v>
      </c>
      <c r="G415" s="145" t="str">
        <f>IF(SP_SUL!D418="","*",SP_SUL!D418)</f>
        <v>W96</v>
      </c>
      <c r="H415" s="145" t="str">
        <f>IF(SP_SUL!F418="","*",SP_SUL!F418)</f>
        <v>MODERNIZAÇÃO - DORMENTE - DESCARGA</v>
      </c>
      <c r="I415" s="145" t="str">
        <f>IF(SP_SUL!H418="","*",SP_SUL!H418)</f>
        <v>ZEM-1</v>
      </c>
      <c r="J415" s="145" t="str">
        <f>IF(SP_SUL!I418="","*",SP_SUL!I418)</f>
        <v>ZEM-1</v>
      </c>
      <c r="K415" s="139" t="str">
        <f>IF(SP_SUL!M418="","*",SP_SUL!M418)</f>
        <v>ZEJ-ZRB</v>
      </c>
      <c r="L415" s="139" t="str">
        <f>IF(SP_SUL!N418="","*",SP_SUL!N418)</f>
        <v>ZRB1502</v>
      </c>
      <c r="M415" s="140">
        <f>IF(SP_SUL!J418="","*",SP_SUL!J418)</f>
        <v>55</v>
      </c>
      <c r="N415" s="144">
        <f>IF(SP_SUL!K418="","*",SP_SUL!K418)</f>
        <v>151.78</v>
      </c>
      <c r="O415" s="144" t="str">
        <f>IF(SP_SUL!L418="","*",SP_SUL!L418)</f>
        <v>-</v>
      </c>
      <c r="P415" s="143">
        <f>IF(SP_SUL!O418="","*",SP_SUL!O418)</f>
        <v>0.3125</v>
      </c>
      <c r="Q415" s="143">
        <f>IF(SP_SUL!P418="","*",SP_SUL!P418)</f>
        <v>6.9444444444444447E-4</v>
      </c>
      <c r="R415" s="145" t="str">
        <f>IF(SP_SUL!Q418="","*",CONCATENATE(SP_SUL!Q418," ",SP_SUL!R418))</f>
        <v>1 Nº DE DORMENTES</v>
      </c>
      <c r="S415" s="145" t="str">
        <f>IF(SP_SUL!V418="","*",SP_SUL!V418)</f>
        <v>Alisson</v>
      </c>
      <c r="T415" s="145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Contrato</v>
      </c>
      <c r="C416" s="146" t="str">
        <f>IF(SP_SUL!Z419="","*",SP_SUL!Z419)</f>
        <v>*</v>
      </c>
      <c r="D416" s="139" t="str">
        <f>IF(SP_SUL!S419="","*",SP_SUL!S419)</f>
        <v>SP SUL</v>
      </c>
      <c r="E416" s="139" t="str">
        <f>IF(SP_SUL!T419="","*",SP_SUL!T419)</f>
        <v>ZKE-ZEV</v>
      </c>
      <c r="F416" s="145">
        <f>IF(SP_SUL!B419="","*",SP_SUL!B419)</f>
        <v>46070</v>
      </c>
      <c r="G416" s="145" t="str">
        <f>IF(SP_SUL!D419="","*",SP_SUL!D419)</f>
        <v>MATEUS (TP-809)</v>
      </c>
      <c r="H416" s="145" t="str">
        <f>IF(SP_SUL!F419="","*",SP_SUL!F419)</f>
        <v>MODERNIZAÇÃO - SOLDA</v>
      </c>
      <c r="I416" s="145" t="str">
        <f>IF(SP_SUL!H419="","*",SP_SUL!H419)</f>
        <v>-</v>
      </c>
      <c r="J416" s="145" t="str">
        <f>IF(SP_SUL!I419="","*",SP_SUL!I419)</f>
        <v>-</v>
      </c>
      <c r="K416" s="139" t="str">
        <f>IF(SP_SUL!M419="","*",SP_SUL!M419)</f>
        <v>ZEJ-ZRB</v>
      </c>
      <c r="L416" s="139" t="str">
        <f>IF(SP_SUL!N419="","*",SP_SUL!N419)</f>
        <v>ZRB1502</v>
      </c>
      <c r="M416" s="140">
        <f>IF(SP_SUL!J419="","*",SP_SUL!J419)</f>
        <v>55</v>
      </c>
      <c r="N416" s="144">
        <f>IF(SP_SUL!K419="","*",SP_SUL!K419)</f>
        <v>150.16</v>
      </c>
      <c r="O416" s="144">
        <f>IF(SP_SUL!L419="","*",SP_SUL!L419)</f>
        <v>150.184</v>
      </c>
      <c r="P416" s="143">
        <f>IF(SP_SUL!O419="","*",SP_SUL!O419)</f>
        <v>0.33333333333333331</v>
      </c>
      <c r="Q416" s="143">
        <f>IF(SP_SUL!P419="","*",SP_SUL!P419)</f>
        <v>6.9444444444444447E-4</v>
      </c>
      <c r="R416" s="145" t="str">
        <f>IF(SP_SUL!Q419="","*",CONCATENATE(SP_SUL!Q419," ",SP_SUL!R419))</f>
        <v>3 Nº DE SOLDA</v>
      </c>
      <c r="S416" s="145" t="str">
        <f>IF(SP_SUL!V419="","*",SP_SUL!V419)</f>
        <v>Alisson</v>
      </c>
      <c r="T416" s="145" t="str">
        <f>IF(SP_SUL!W419="","*",SP_SUL!W419)</f>
        <v xml:space="preserve">Execução de solda - Condicionado a temperatura </v>
      </c>
      <c r="U416" s="137" t="str">
        <f ca="1">_xlfn.XLOOKUP(G416&amp;$U$2,BS_CONTROLE[CHAVE],BS_CONTROLE[Quantidade_11],"-")</f>
        <v>-</v>
      </c>
      <c r="V416" s="137">
        <f ca="1">_xlfn.XLOOKUP(G416&amp;$V$2,BS_CONTROLE[CHAVE],BS_CONTROLE[Quantidade_11],"-")</f>
        <v>0</v>
      </c>
      <c r="W416" s="137">
        <f ca="1">_xlfn.XLOOKUP(G416&amp;$W$2,BS_CONTROLE[CHAVE],BS_CONTROLE[Quantidade_11],"-")</f>
        <v>0</v>
      </c>
    </row>
    <row r="417" spans="1:23" hidden="1">
      <c r="A417" s="146" t="str">
        <f>IF(SP_SUL!Y420="","*",SP_SUL!Y420)</f>
        <v>*</v>
      </c>
      <c r="B417" s="146" t="str">
        <f>IF(SP_SUL!X420="","*",SP_SUL!X420)</f>
        <v>Contrato</v>
      </c>
      <c r="C417" s="146" t="str">
        <f>IF(SP_SUL!Z420="","*",SP_SUL!Z420)</f>
        <v>*</v>
      </c>
      <c r="D417" s="139" t="str">
        <f>IF(SP_SUL!S420="","*",SP_SUL!S420)</f>
        <v>SP SUL</v>
      </c>
      <c r="E417" s="139" t="str">
        <f>IF(SP_SUL!T420="","*",SP_SUL!T420)</f>
        <v>ZKE-ZEV</v>
      </c>
      <c r="F417" s="145">
        <f>IF(SP_SUL!B420="","*",SP_SUL!B420)</f>
        <v>46070</v>
      </c>
      <c r="G417" s="145" t="str">
        <f>IF(SP_SUL!D420="","*",SP_SUL!D420)</f>
        <v>ADENISON (TP-810)</v>
      </c>
      <c r="H417" s="145" t="str">
        <f>IF(SP_SUL!F420="","*",SP_SUL!F420)</f>
        <v>MODERNIZAÇÃO - SOLDA</v>
      </c>
      <c r="I417" s="145" t="str">
        <f>IF(SP_SUL!H420="","*",SP_SUL!H420)</f>
        <v>-</v>
      </c>
      <c r="J417" s="145" t="str">
        <f>IF(SP_SUL!I420="","*",SP_SUL!I420)</f>
        <v>-</v>
      </c>
      <c r="K417" s="139" t="str">
        <f>IF(SP_SUL!M420="","*",SP_SUL!M420)</f>
        <v>ZEJ</v>
      </c>
      <c r="L417" s="139" t="str">
        <f>IF(SP_SUL!N420="","*",SP_SUL!N420)</f>
        <v>ZEJ2</v>
      </c>
      <c r="M417" s="140">
        <f>IF(SP_SUL!J420="","*",SP_SUL!J420)</f>
        <v>55</v>
      </c>
      <c r="N417" s="144">
        <f>IF(SP_SUL!K420="","*",SP_SUL!K420)</f>
        <v>146.828</v>
      </c>
      <c r="O417" s="144">
        <f>IF(SP_SUL!L420="","*",SP_SUL!L420)</f>
        <v>146.84</v>
      </c>
      <c r="P417" s="143">
        <f>IF(SP_SUL!O420="","*",SP_SUL!O420)</f>
        <v>0.33333333333333331</v>
      </c>
      <c r="Q417" s="143">
        <f>IF(SP_SUL!P420="","*",SP_SUL!P420)</f>
        <v>6.9444444444444447E-4</v>
      </c>
      <c r="R417" s="145" t="str">
        <f>IF(SP_SUL!Q420="","*",CONCATENATE(SP_SUL!Q420," ",SP_SUL!R420))</f>
        <v>2 Nº DE SOLDA</v>
      </c>
      <c r="S417" s="145" t="str">
        <f>IF(SP_SUL!V420="","*",SP_SUL!V420)</f>
        <v>Alisson</v>
      </c>
      <c r="T417" s="145" t="str">
        <f>IF(SP_SUL!W420="","*",SP_SUL!W420)</f>
        <v xml:space="preserve">Execução de solda - Condicionado a temperatura </v>
      </c>
      <c r="U417" s="137" t="str">
        <f ca="1">_xlfn.XLOOKUP(G417&amp;$U$2,BS_CONTROLE[CHAVE],BS_CONTROLE[Quantidade_11],"-")</f>
        <v>-</v>
      </c>
      <c r="V417" s="137">
        <f ca="1">_xlfn.XLOOKUP(G417&amp;$V$2,BS_CONTROLE[CHAVE],BS_CONTROLE[Quantidade_11],"-")</f>
        <v>0</v>
      </c>
      <c r="W417" s="137">
        <f ca="1">_xlfn.XLOOKUP(G417&amp;$W$2,BS_CONTROLE[CHAVE],BS_CONTROLE[Quantidade_11],"-")</f>
        <v>2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MODERNIZAÇÃO SERRA</v>
      </c>
      <c r="H420" s="145" t="str">
        <f>IF(SP_SUL!F423="","*",SP_SUL!F423)</f>
        <v>BLOCO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>
        <f ca="1">_xlfn.XLOOKUP(G420&amp;$W$2,BS_CONTROLE[CHAVE],BS_CONTROLE[Quantidade_11],"-")</f>
        <v>0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W61</v>
      </c>
      <c r="H421" s="145" t="str">
        <f>IF(SP_SUL!F424="","*",SP_SUL!F424)</f>
        <v>MODERNIZAÇÃO - PEDRA - DESCARGA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>
        <f ca="1">_xlfn.XLOOKUP(G421&amp;$V$2,BS_CONTROLE[CHAVE],BS_CONTROLE[Quantidade_11],"-")</f>
        <v>0</v>
      </c>
      <c r="W421" s="137">
        <f ca="1">_xlfn.XLOOKUP(G421&amp;$W$2,BS_CONTROLE[CHAVE],BS_CONTROLE[Quantidade_11],"-")</f>
        <v>1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V85</v>
      </c>
      <c r="H422" s="145" t="str">
        <f>IF(SP_SUL!F425="","*",SP_SUL!F425)</f>
        <v>MECANIZAÇÃO - SOCADORA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>
        <f ca="1">_xlfn.XLOOKUP(G422&amp;$W$2,BS_CONTROLE[CHAVE],BS_CONTROLE[Quantidade_11],"-")</f>
        <v>0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MODERNIZAÇÃO SERRA</v>
      </c>
      <c r="H424" s="145" t="str">
        <f>IF(SP_SUL!F427="","*",SP_SUL!F427)</f>
        <v>BLOCO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>
        <f ca="1">_xlfn.XLOOKUP(G424&amp;$W$2,BS_CONTROLE[CHAVE],BS_CONTROLE[Quantidade_11],"-")</f>
        <v>0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W62</v>
      </c>
      <c r="H425" s="145" t="str">
        <f>IF(SP_SUL!F428="","*",SP_SUL!F428)</f>
        <v>RECOLHIMENTO DE DORMENTE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>
        <f ca="1">_xlfn.XLOOKUP(G425&amp;$W$2,BS_CONTROLE[CHAVE],BS_CONTROLE[Quantidade_11],"-")</f>
        <v>1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Oportunidade</v>
      </c>
      <c r="C427" s="146" t="str">
        <f>IF(SP_SUL!Z430="","*",SP_SUL!Z430)</f>
        <v>*</v>
      </c>
      <c r="D427" s="139" t="str">
        <f>IF(SP_SUL!S430="","*",SP_SUL!S430)</f>
        <v>SP SUL</v>
      </c>
      <c r="E427" s="139" t="str">
        <f>IF(SP_SUL!T430="","*",SP_SUL!T430)</f>
        <v>ZEV-ZPT</v>
      </c>
      <c r="F427" s="145">
        <f>IF(SP_SUL!B430="","*",SP_SUL!B430)</f>
        <v>46070</v>
      </c>
      <c r="G427" s="145" t="str">
        <f>IF(SP_SUL!D430="","*",SP_SUL!D430)</f>
        <v>ANDERSON (TF-680)</v>
      </c>
      <c r="H427" s="145" t="str">
        <f>IF(SP_SUL!F430="","*",SP_SUL!F430)</f>
        <v>JIC</v>
      </c>
      <c r="I427" s="145" t="str">
        <f>IF(SP_SUL!H430="","*",SP_SUL!H430)</f>
        <v>-</v>
      </c>
      <c r="J427" s="145" t="str">
        <f>IF(SP_SUL!I430="","*",SP_SUL!I430)</f>
        <v>*</v>
      </c>
      <c r="K427" s="139" t="str">
        <f>IF(SP_SUL!M430="","*",SP_SUL!M430)</f>
        <v>ZGP-ZPT</v>
      </c>
      <c r="L427" s="139" t="str">
        <f>IF(SP_SUL!N430="","*",SP_SUL!N430)</f>
        <v>ZPT1052</v>
      </c>
      <c r="M427" s="140">
        <f>IF(SP_SUL!J430="","*",SP_SUL!J430)</f>
        <v>92</v>
      </c>
      <c r="N427" s="144">
        <f>IF(SP_SUL!K430="","*",SP_SUL!K430)</f>
        <v>106.32</v>
      </c>
      <c r="O427" s="144" t="str">
        <f>IF(SP_SUL!L430="","*",SP_SUL!L430)</f>
        <v>-</v>
      </c>
      <c r="P427" s="143">
        <f>IF(SP_SUL!O430="","*",SP_SUL!O430)</f>
        <v>0.45833333333333331</v>
      </c>
      <c r="Q427" s="143">
        <f>IF(SP_SUL!P430="","*",SP_SUL!P430)</f>
        <v>4.1666666666666664E-2</v>
      </c>
      <c r="R427" s="145" t="str">
        <f>IF(SP_SUL!Q430="","*",CONCATENATE(SP_SUL!Q430," ",SP_SUL!R430))</f>
        <v>1 Nº DE PEÇAS</v>
      </c>
      <c r="S427" s="145" t="str">
        <f>IF(SP_SUL!V430="","*",SP_SUL!V430)</f>
        <v>Moises</v>
      </c>
      <c r="T427" s="145" t="str">
        <f>IF(SP_SUL!W430="","*",SP_SUL!W430)</f>
        <v>Substituição de JIC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Oportunidade</v>
      </c>
      <c r="C428" s="146" t="str">
        <f>IF(SP_SUL!Z431="","*",SP_SUL!Z431)</f>
        <v>*</v>
      </c>
      <c r="D428" s="139" t="str">
        <f>IF(SP_SUL!S431="","*",SP_SUL!S431)</f>
        <v>SP SUL</v>
      </c>
      <c r="E428" s="139" t="str">
        <f>IF(SP_SUL!T431="","*",SP_SUL!T431)</f>
        <v>ZPT-ZPG</v>
      </c>
      <c r="F428" s="145">
        <f>IF(SP_SUL!B431="","*",SP_SUL!B431)</f>
        <v>46070</v>
      </c>
      <c r="G428" s="145" t="str">
        <f>IF(SP_SUL!D431="","*",SP_SUL!D431)</f>
        <v>DIEGO (TF-42)</v>
      </c>
      <c r="H428" s="145" t="str">
        <f>IF(SP_SUL!F431="","*",SP_SUL!F431)</f>
        <v>LIMPEZA LASTRO</v>
      </c>
      <c r="I428" s="145" t="str">
        <f>IF(SP_SUL!H431="","*",SP_SUL!H431)</f>
        <v>-</v>
      </c>
      <c r="J428" s="145" t="str">
        <f>IF(SP_SUL!I431="","*",SP_SUL!I431)</f>
        <v>*</v>
      </c>
      <c r="K428" s="139" t="str">
        <f>IF(SP_SUL!M431="","*",SP_SUL!M431)</f>
        <v>PAT-ZGM</v>
      </c>
      <c r="L428" s="139" t="str">
        <f>IF(SP_SUL!N431="","*",SP_SUL!N431)</f>
        <v>PAT1102</v>
      </c>
      <c r="M428" s="140">
        <f>IF(SP_SUL!J431="","*",SP_SUL!J431)</f>
        <v>53</v>
      </c>
      <c r="N428" s="144">
        <f>IF(SP_SUL!K431="","*",SP_SUL!K431)</f>
        <v>109.05</v>
      </c>
      <c r="O428" s="144" t="str">
        <f>IF(SP_SUL!L431="","*",SP_SUL!L431)</f>
        <v>-</v>
      </c>
      <c r="P428" s="143">
        <f>IF(SP_SUL!O431="","*",SP_SUL!O431)</f>
        <v>0.41666666666666669</v>
      </c>
      <c r="Q428" s="143">
        <f>IF(SP_SUL!P431="","*",SP_SUL!P431)</f>
        <v>8.3333333333333329E-2</v>
      </c>
      <c r="R428" s="145" t="str">
        <f>IF(SP_SUL!Q431="","*",CONCATENATE(SP_SUL!Q431," ",SP_SUL!R431))</f>
        <v>20 M</v>
      </c>
      <c r="S428" s="145" t="str">
        <f>IF(SP_SUL!V431="","*",SP_SUL!V431)</f>
        <v>Moises</v>
      </c>
      <c r="T428" s="145" t="str">
        <f>IF(SP_SUL!W431="","*",SP_SUL!W431)</f>
        <v>Limpeza de lastro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Oportunidade</v>
      </c>
      <c r="C429" s="146" t="str">
        <f>IF(SP_SUL!Z432="","*",SP_SUL!Z432)</f>
        <v>*</v>
      </c>
      <c r="D429" s="139" t="str">
        <f>IF(SP_SUL!S432="","*",SP_SUL!S432)</f>
        <v>SP SUL</v>
      </c>
      <c r="E429" s="139" t="str">
        <f>IF(SP_SUL!T432="","*",SP_SUL!T432)</f>
        <v>ZPT-ZPG</v>
      </c>
      <c r="F429" s="145">
        <f>IF(SP_SUL!B432="","*",SP_SUL!B432)</f>
        <v>46070</v>
      </c>
      <c r="G429" s="145" t="str">
        <f>IF(SP_SUL!D432="","*",SP_SUL!D432)</f>
        <v>EXPANSÃO TURMA 1</v>
      </c>
      <c r="H429" s="145" t="str">
        <f>IF(SP_SUL!F432="","*",SP_SUL!F432)</f>
        <v>EXPANSÃO - SOLDA</v>
      </c>
      <c r="I429" s="145" t="str">
        <f>IF(SP_SUL!H432="","*",SP_SUL!H432)</f>
        <v>-</v>
      </c>
      <c r="J429" s="145" t="str">
        <f>IF(SP_SUL!I432="","*",SP_SUL!I432)</f>
        <v>-</v>
      </c>
      <c r="K429" s="139" t="str">
        <f>IF(SP_SUL!M432="","*",SP_SUL!M432)</f>
        <v>PAT-ZGM</v>
      </c>
      <c r="L429" s="139" t="str">
        <f>IF(SP_SUL!N432="","*",SP_SUL!N432)</f>
        <v>PAT1102</v>
      </c>
      <c r="M429" s="140">
        <f>IF(SP_SUL!J432="","*",SP_SUL!J432)</f>
        <v>53</v>
      </c>
      <c r="N429" s="144">
        <f>IF(SP_SUL!K432="","*",SP_SUL!K432)</f>
        <v>108.9</v>
      </c>
      <c r="O429" s="144" t="str">
        <f>IF(SP_SUL!L432="","*",SP_SUL!L432)</f>
        <v>-</v>
      </c>
      <c r="P429" s="143">
        <f>IF(SP_SUL!O432="","*",SP_SUL!O432)</f>
        <v>0.35416666666666669</v>
      </c>
      <c r="Q429" s="143">
        <f>IF(SP_SUL!P432="","*",SP_SUL!P432)</f>
        <v>6.25E-2</v>
      </c>
      <c r="R429" s="145" t="str">
        <f>IF(SP_SUL!Q432="","*",CONCATENATE(SP_SUL!Q432," ",SP_SUL!R432))</f>
        <v>1 Nº DE SOLDA</v>
      </c>
      <c r="S429" s="145" t="str">
        <f>IF(SP_SUL!V432="","*",SP_SUL!V432)</f>
        <v>Pedro</v>
      </c>
      <c r="T429" s="145" t="str">
        <f>IF(SP_SUL!W432="","*",SP_SUL!W432)</f>
        <v xml:space="preserve">Execução de solda - Condicionado a temperatura </v>
      </c>
      <c r="U429" s="137" t="str">
        <f ca="1">_xlfn.XLOOKUP(G429&amp;$U$2,BS_CONTROLE[CHAVE],BS_CONTROLE[Quantidade_11],"-")</f>
        <v>-</v>
      </c>
      <c r="V429" s="137">
        <f ca="1">_xlfn.XLOOKUP(G429&amp;$V$2,BS_CONTROLE[CHAVE],BS_CONTROLE[Quantidade_11],"-")</f>
        <v>1</v>
      </c>
      <c r="W429" s="137">
        <f ca="1">_xlfn.XLOOKUP(G429&amp;$W$2,BS_CONTROLE[CHAVE],BS_CONTROLE[Quantidade_11],"-")</f>
        <v>3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6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818</v>
      </c>
      <c r="D1" s="64" t="s">
        <v>1335</v>
      </c>
      <c r="E1" s="64" t="s">
        <v>1336</v>
      </c>
      <c r="F1" s="64" t="s">
        <v>1337</v>
      </c>
      <c r="G1" s="64" t="s">
        <v>1338</v>
      </c>
      <c r="H1" s="64" t="s">
        <v>1339</v>
      </c>
      <c r="I1" s="64" t="s">
        <v>1340</v>
      </c>
      <c r="J1" s="64" t="s">
        <v>411</v>
      </c>
      <c r="K1" s="64" t="s">
        <v>1341</v>
      </c>
    </row>
    <row r="2" spans="1:11">
      <c r="A2" s="141" t="s">
        <v>818</v>
      </c>
      <c r="D2" t="s">
        <v>818</v>
      </c>
      <c r="E2" t="s">
        <v>1342</v>
      </c>
      <c r="F2" t="s">
        <v>1343</v>
      </c>
      <c r="G2" t="s">
        <v>818</v>
      </c>
      <c r="H2" t="s">
        <v>679</v>
      </c>
      <c r="I2">
        <v>0</v>
      </c>
      <c r="J2">
        <v>0</v>
      </c>
      <c r="K2" t="s">
        <v>818</v>
      </c>
    </row>
    <row r="3" spans="1:11">
      <c r="A3" s="141" t="s">
        <v>701</v>
      </c>
      <c r="D3" t="s">
        <v>692</v>
      </c>
      <c r="E3" t="s">
        <v>1344</v>
      </c>
      <c r="F3" t="s">
        <v>1345</v>
      </c>
      <c r="G3" t="s">
        <v>1346</v>
      </c>
      <c r="H3" t="s">
        <v>679</v>
      </c>
      <c r="I3">
        <v>1</v>
      </c>
      <c r="J3">
        <v>1</v>
      </c>
      <c r="K3" t="s">
        <v>1346</v>
      </c>
    </row>
    <row r="4" spans="1:11">
      <c r="A4" s="141" t="s">
        <v>1347</v>
      </c>
      <c r="D4" t="s">
        <v>1348</v>
      </c>
      <c r="E4" t="s">
        <v>1342</v>
      </c>
      <c r="F4" t="s">
        <v>1349</v>
      </c>
      <c r="G4" t="s">
        <v>1350</v>
      </c>
      <c r="H4" t="s">
        <v>679</v>
      </c>
      <c r="I4">
        <v>1</v>
      </c>
      <c r="J4">
        <v>1</v>
      </c>
      <c r="K4" t="s">
        <v>1350</v>
      </c>
    </row>
    <row r="5" spans="1:11">
      <c r="A5" s="141" t="s">
        <v>914</v>
      </c>
      <c r="D5" t="s">
        <v>1219</v>
      </c>
      <c r="E5" t="s">
        <v>1342</v>
      </c>
      <c r="F5" t="s">
        <v>1343</v>
      </c>
      <c r="G5" t="s">
        <v>1351</v>
      </c>
      <c r="H5" t="s">
        <v>679</v>
      </c>
      <c r="I5">
        <v>0</v>
      </c>
      <c r="J5">
        <v>0</v>
      </c>
      <c r="K5" t="s">
        <v>1351</v>
      </c>
    </row>
    <row r="6" spans="1:11">
      <c r="A6" s="141" t="s">
        <v>1352</v>
      </c>
      <c r="D6" t="s">
        <v>678</v>
      </c>
      <c r="E6" t="s">
        <v>1342</v>
      </c>
      <c r="F6" t="s">
        <v>1343</v>
      </c>
      <c r="G6" t="s">
        <v>1353</v>
      </c>
      <c r="H6" t="s">
        <v>679</v>
      </c>
      <c r="I6">
        <v>0</v>
      </c>
      <c r="J6">
        <v>4</v>
      </c>
      <c r="K6" t="s">
        <v>1353</v>
      </c>
    </row>
    <row r="7" spans="1:11">
      <c r="A7" s="141" t="s">
        <v>1354</v>
      </c>
      <c r="D7" t="s">
        <v>1355</v>
      </c>
      <c r="E7" t="s">
        <v>1329</v>
      </c>
      <c r="F7" t="s">
        <v>1356</v>
      </c>
      <c r="G7" t="s">
        <v>1356</v>
      </c>
      <c r="H7" t="s">
        <v>679</v>
      </c>
      <c r="I7">
        <v>1</v>
      </c>
      <c r="J7">
        <v>1</v>
      </c>
      <c r="K7" t="s">
        <v>1356</v>
      </c>
    </row>
    <row r="8" spans="1:11">
      <c r="A8" s="141" t="s">
        <v>1357</v>
      </c>
      <c r="D8" t="s">
        <v>1035</v>
      </c>
      <c r="E8" t="s">
        <v>1329</v>
      </c>
      <c r="F8" t="s">
        <v>1356</v>
      </c>
      <c r="G8" t="s">
        <v>1356</v>
      </c>
      <c r="H8" t="s">
        <v>679</v>
      </c>
      <c r="I8">
        <v>1</v>
      </c>
      <c r="J8">
        <v>1</v>
      </c>
      <c r="K8" t="s">
        <v>1356</v>
      </c>
    </row>
    <row r="9" spans="1:11">
      <c r="A9" s="141" t="s">
        <v>1358</v>
      </c>
      <c r="D9" t="s">
        <v>1359</v>
      </c>
      <c r="E9" t="s">
        <v>1329</v>
      </c>
      <c r="F9" t="s">
        <v>1356</v>
      </c>
      <c r="G9" t="s">
        <v>1356</v>
      </c>
      <c r="H9" t="s">
        <v>679</v>
      </c>
      <c r="I9">
        <v>1</v>
      </c>
      <c r="J9">
        <v>1</v>
      </c>
      <c r="K9" t="s">
        <v>1356</v>
      </c>
    </row>
    <row r="10" spans="1:11">
      <c r="A10" s="141" t="s">
        <v>984</v>
      </c>
      <c r="D10" t="s">
        <v>788</v>
      </c>
      <c r="E10" t="s">
        <v>1360</v>
      </c>
      <c r="F10" t="s">
        <v>1361</v>
      </c>
      <c r="G10" t="s">
        <v>1361</v>
      </c>
      <c r="H10" t="s">
        <v>679</v>
      </c>
      <c r="I10">
        <v>0</v>
      </c>
      <c r="J10">
        <v>0</v>
      </c>
      <c r="K10" t="s">
        <v>1362</v>
      </c>
    </row>
    <row r="11" spans="1:11">
      <c r="A11" s="141" t="s">
        <v>1363</v>
      </c>
      <c r="D11" t="s">
        <v>1364</v>
      </c>
      <c r="E11" t="s">
        <v>1365</v>
      </c>
      <c r="F11" t="s">
        <v>1361</v>
      </c>
      <c r="G11" t="s">
        <v>1361</v>
      </c>
      <c r="H11" t="s">
        <v>679</v>
      </c>
      <c r="I11">
        <v>0</v>
      </c>
      <c r="J11">
        <v>0</v>
      </c>
      <c r="K11" t="s">
        <v>1362</v>
      </c>
    </row>
    <row r="12" spans="1:11">
      <c r="A12" s="141" t="s">
        <v>1366</v>
      </c>
      <c r="D12" t="s">
        <v>1367</v>
      </c>
      <c r="E12" t="s">
        <v>1365</v>
      </c>
      <c r="F12" t="s">
        <v>1361</v>
      </c>
      <c r="G12" t="s">
        <v>1361</v>
      </c>
      <c r="H12" t="s">
        <v>679</v>
      </c>
      <c r="I12">
        <v>0</v>
      </c>
      <c r="J12">
        <v>0</v>
      </c>
      <c r="K12" t="s">
        <v>1362</v>
      </c>
    </row>
    <row r="13" spans="1:11">
      <c r="A13" s="141" t="s">
        <v>1368</v>
      </c>
      <c r="D13" t="s">
        <v>1369</v>
      </c>
      <c r="E13" t="s">
        <v>1370</v>
      </c>
      <c r="F13" t="s">
        <v>1361</v>
      </c>
      <c r="G13" t="s">
        <v>1361</v>
      </c>
      <c r="H13" t="s">
        <v>679</v>
      </c>
      <c r="I13">
        <v>0</v>
      </c>
      <c r="J13">
        <v>0</v>
      </c>
      <c r="K13" t="s">
        <v>1371</v>
      </c>
    </row>
    <row r="14" spans="1:11">
      <c r="A14" s="141" t="s">
        <v>827</v>
      </c>
      <c r="D14" t="s">
        <v>1372</v>
      </c>
      <c r="E14" t="s">
        <v>1373</v>
      </c>
      <c r="F14" t="s">
        <v>1361</v>
      </c>
      <c r="G14" t="s">
        <v>1361</v>
      </c>
      <c r="H14" t="s">
        <v>679</v>
      </c>
      <c r="I14">
        <v>0</v>
      </c>
      <c r="J14">
        <v>0</v>
      </c>
      <c r="K14" t="s">
        <v>1374</v>
      </c>
    </row>
    <row r="15" spans="1:11">
      <c r="A15" s="65" t="s">
        <v>817</v>
      </c>
      <c r="D15" t="s">
        <v>1375</v>
      </c>
      <c r="E15" t="s">
        <v>1373</v>
      </c>
      <c r="F15" t="s">
        <v>1361</v>
      </c>
      <c r="G15" t="s">
        <v>1361</v>
      </c>
      <c r="H15" t="s">
        <v>679</v>
      </c>
      <c r="I15">
        <v>0</v>
      </c>
      <c r="J15">
        <v>0</v>
      </c>
      <c r="K15" t="s">
        <v>1374</v>
      </c>
    </row>
    <row r="16" spans="1:11">
      <c r="A16" s="141" t="s">
        <v>1376</v>
      </c>
      <c r="D16" t="s">
        <v>1126</v>
      </c>
      <c r="E16" t="s">
        <v>1342</v>
      </c>
      <c r="F16" t="s">
        <v>1361</v>
      </c>
      <c r="G16" t="s">
        <v>1361</v>
      </c>
      <c r="H16" t="s">
        <v>679</v>
      </c>
      <c r="I16">
        <v>0</v>
      </c>
      <c r="J16">
        <v>0</v>
      </c>
      <c r="K16" t="s">
        <v>1377</v>
      </c>
    </row>
    <row r="17" spans="1:11">
      <c r="A17" s="141" t="s">
        <v>1378</v>
      </c>
      <c r="D17" t="s">
        <v>1379</v>
      </c>
      <c r="E17" t="s">
        <v>1360</v>
      </c>
      <c r="F17" t="s">
        <v>1361</v>
      </c>
      <c r="G17" t="s">
        <v>1361</v>
      </c>
      <c r="H17" t="s">
        <v>679</v>
      </c>
      <c r="I17">
        <v>1</v>
      </c>
      <c r="J17">
        <v>1</v>
      </c>
      <c r="K17" t="s">
        <v>1371</v>
      </c>
    </row>
    <row r="18" spans="1:11">
      <c r="A18" s="141" t="s">
        <v>1380</v>
      </c>
      <c r="D18" t="s">
        <v>1381</v>
      </c>
      <c r="E18" t="s">
        <v>1382</v>
      </c>
      <c r="F18" t="s">
        <v>1361</v>
      </c>
      <c r="G18" t="s">
        <v>1361</v>
      </c>
      <c r="H18" t="s">
        <v>679</v>
      </c>
      <c r="I18">
        <v>0</v>
      </c>
      <c r="J18">
        <v>0</v>
      </c>
      <c r="K18" t="s">
        <v>1374</v>
      </c>
    </row>
    <row r="19" spans="1:11">
      <c r="A19" s="141" t="s">
        <v>1383</v>
      </c>
      <c r="D19" t="s">
        <v>1384</v>
      </c>
      <c r="E19" t="s">
        <v>1382</v>
      </c>
      <c r="F19" t="s">
        <v>1361</v>
      </c>
      <c r="G19" t="s">
        <v>1361</v>
      </c>
      <c r="H19" t="s">
        <v>679</v>
      </c>
      <c r="I19">
        <v>0</v>
      </c>
      <c r="J19">
        <v>0</v>
      </c>
      <c r="K19" t="s">
        <v>1374</v>
      </c>
    </row>
    <row r="20" spans="1:11">
      <c r="A20" s="141" t="s">
        <v>1385</v>
      </c>
      <c r="D20" t="s">
        <v>1386</v>
      </c>
      <c r="E20" t="s">
        <v>1382</v>
      </c>
      <c r="F20" t="s">
        <v>1387</v>
      </c>
      <c r="G20" t="s">
        <v>1387</v>
      </c>
      <c r="H20" t="s">
        <v>679</v>
      </c>
      <c r="I20">
        <v>0</v>
      </c>
      <c r="J20">
        <v>0</v>
      </c>
      <c r="K20" t="s">
        <v>1388</v>
      </c>
    </row>
    <row r="21" spans="1:11">
      <c r="A21" s="141" t="s">
        <v>1389</v>
      </c>
      <c r="D21" t="s">
        <v>1390</v>
      </c>
      <c r="E21" t="s">
        <v>1360</v>
      </c>
      <c r="F21" t="s">
        <v>1361</v>
      </c>
      <c r="G21" t="s">
        <v>1361</v>
      </c>
      <c r="H21" t="s">
        <v>679</v>
      </c>
      <c r="I21">
        <v>0</v>
      </c>
      <c r="J21">
        <v>0</v>
      </c>
      <c r="K21" t="s">
        <v>1390</v>
      </c>
    </row>
    <row r="22" spans="1:11">
      <c r="A22" s="141" t="s">
        <v>1391</v>
      </c>
      <c r="D22" t="s">
        <v>702</v>
      </c>
      <c r="E22" t="s">
        <v>1344</v>
      </c>
      <c r="F22" t="s">
        <v>1361</v>
      </c>
      <c r="G22" t="s">
        <v>1361</v>
      </c>
      <c r="H22" t="s">
        <v>679</v>
      </c>
      <c r="I22">
        <v>0</v>
      </c>
      <c r="J22">
        <v>0</v>
      </c>
      <c r="K22" t="s">
        <v>702</v>
      </c>
    </row>
    <row r="23" spans="1:11">
      <c r="A23" s="141" t="s">
        <v>1392</v>
      </c>
      <c r="D23" t="s">
        <v>1393</v>
      </c>
      <c r="E23" t="s">
        <v>1373</v>
      </c>
      <c r="F23" t="s">
        <v>1361</v>
      </c>
      <c r="G23" t="s">
        <v>1361</v>
      </c>
      <c r="H23" t="s">
        <v>679</v>
      </c>
      <c r="I23">
        <v>0</v>
      </c>
      <c r="J23">
        <v>0</v>
      </c>
      <c r="K23" t="s">
        <v>1362</v>
      </c>
    </row>
    <row r="24" spans="1:11">
      <c r="A24" s="141" t="s">
        <v>1072</v>
      </c>
      <c r="D24" t="s">
        <v>1394</v>
      </c>
      <c r="E24" t="s">
        <v>1370</v>
      </c>
      <c r="F24" t="s">
        <v>1361</v>
      </c>
      <c r="G24" t="s">
        <v>1361</v>
      </c>
      <c r="H24" t="s">
        <v>679</v>
      </c>
      <c r="I24">
        <v>0</v>
      </c>
      <c r="J24">
        <v>0</v>
      </c>
      <c r="K24" t="s">
        <v>1362</v>
      </c>
    </row>
    <row r="25" spans="1:11">
      <c r="A25" s="141" t="s">
        <v>1395</v>
      </c>
      <c r="D25" t="s">
        <v>1379</v>
      </c>
      <c r="E25" t="s">
        <v>1360</v>
      </c>
      <c r="F25" t="s">
        <v>748</v>
      </c>
      <c r="G25" t="s">
        <v>1396</v>
      </c>
      <c r="H25" t="s">
        <v>679</v>
      </c>
      <c r="I25">
        <v>1</v>
      </c>
      <c r="J25">
        <v>1</v>
      </c>
      <c r="K25" t="s">
        <v>1371</v>
      </c>
    </row>
    <row r="26" spans="1:11">
      <c r="A26" s="141" t="s">
        <v>1397</v>
      </c>
      <c r="D26" t="s">
        <v>1398</v>
      </c>
      <c r="E26" t="s">
        <v>1399</v>
      </c>
      <c r="F26" t="s">
        <v>1398</v>
      </c>
      <c r="G26" t="s">
        <v>1350</v>
      </c>
      <c r="H26" t="s">
        <v>679</v>
      </c>
      <c r="I26">
        <v>1</v>
      </c>
      <c r="J26">
        <v>1</v>
      </c>
      <c r="K26" t="s">
        <v>1398</v>
      </c>
    </row>
    <row r="27" spans="1:11">
      <c r="A27" s="141" t="s">
        <v>1400</v>
      </c>
      <c r="D27" t="s">
        <v>1401</v>
      </c>
      <c r="E27" t="s">
        <v>1342</v>
      </c>
      <c r="F27" t="s">
        <v>1343</v>
      </c>
      <c r="G27" t="s">
        <v>1402</v>
      </c>
      <c r="H27" t="s">
        <v>679</v>
      </c>
      <c r="I27">
        <v>0</v>
      </c>
      <c r="J27">
        <v>0</v>
      </c>
      <c r="K27" t="s">
        <v>1402</v>
      </c>
    </row>
    <row r="28" spans="1:11">
      <c r="A28" s="141" t="s">
        <v>1403</v>
      </c>
      <c r="D28" t="s">
        <v>1209</v>
      </c>
      <c r="E28" t="s">
        <v>1365</v>
      </c>
      <c r="F28" t="s">
        <v>1209</v>
      </c>
      <c r="G28" t="s">
        <v>1350</v>
      </c>
      <c r="H28" t="s">
        <v>1209</v>
      </c>
      <c r="I28">
        <v>1</v>
      </c>
      <c r="J28">
        <v>1</v>
      </c>
      <c r="K28" t="s">
        <v>1350</v>
      </c>
    </row>
    <row r="29" spans="1:11">
      <c r="A29" s="141" t="s">
        <v>1404</v>
      </c>
      <c r="D29" t="s">
        <v>875</v>
      </c>
      <c r="E29" t="s">
        <v>1360</v>
      </c>
      <c r="F29" t="s">
        <v>875</v>
      </c>
      <c r="G29" t="s">
        <v>1351</v>
      </c>
      <c r="H29" t="s">
        <v>1405</v>
      </c>
      <c r="I29">
        <v>1</v>
      </c>
      <c r="J29">
        <v>3</v>
      </c>
      <c r="K29" t="s">
        <v>1350</v>
      </c>
    </row>
    <row r="30" spans="1:11">
      <c r="A30" s="141" t="s">
        <v>1406</v>
      </c>
      <c r="D30" t="s">
        <v>1407</v>
      </c>
      <c r="E30" t="s">
        <v>1329</v>
      </c>
      <c r="F30" t="s">
        <v>1408</v>
      </c>
      <c r="G30" t="s">
        <v>1409</v>
      </c>
      <c r="H30" t="s">
        <v>679</v>
      </c>
      <c r="I30">
        <v>0</v>
      </c>
      <c r="J30">
        <v>2</v>
      </c>
      <c r="K30" t="s">
        <v>1410</v>
      </c>
    </row>
    <row r="31" spans="1:11">
      <c r="A31" s="141" t="s">
        <v>1411</v>
      </c>
      <c r="D31" t="s">
        <v>1412</v>
      </c>
      <c r="E31" t="s">
        <v>1360</v>
      </c>
      <c r="F31" t="s">
        <v>1412</v>
      </c>
      <c r="G31" t="s">
        <v>1409</v>
      </c>
      <c r="H31" t="s">
        <v>679</v>
      </c>
      <c r="I31">
        <v>0</v>
      </c>
      <c r="J31">
        <v>1</v>
      </c>
      <c r="K31" t="s">
        <v>1413</v>
      </c>
    </row>
    <row r="32" spans="1:11">
      <c r="A32" s="141" t="s">
        <v>1414</v>
      </c>
      <c r="D32" t="s">
        <v>1415</v>
      </c>
      <c r="E32" t="s">
        <v>1360</v>
      </c>
      <c r="F32" t="s">
        <v>1415</v>
      </c>
      <c r="G32" t="s">
        <v>1409</v>
      </c>
      <c r="H32" t="s">
        <v>679</v>
      </c>
      <c r="I32">
        <v>0</v>
      </c>
      <c r="J32">
        <v>1</v>
      </c>
      <c r="K32" t="s">
        <v>1416</v>
      </c>
    </row>
    <row r="33" spans="1:11">
      <c r="A33" s="141" t="s">
        <v>1417</v>
      </c>
      <c r="D33" t="s">
        <v>1418</v>
      </c>
      <c r="E33" t="s">
        <v>1382</v>
      </c>
      <c r="F33" t="s">
        <v>1309</v>
      </c>
      <c r="G33" t="s">
        <v>1409</v>
      </c>
      <c r="H33" t="s">
        <v>679</v>
      </c>
      <c r="I33">
        <v>0</v>
      </c>
      <c r="J33">
        <v>1</v>
      </c>
      <c r="K33" t="s">
        <v>1419</v>
      </c>
    </row>
    <row r="34" spans="1:11">
      <c r="A34" s="141" t="s">
        <v>1420</v>
      </c>
      <c r="D34" t="s">
        <v>1421</v>
      </c>
      <c r="E34" t="s">
        <v>1360</v>
      </c>
      <c r="F34" t="s">
        <v>1421</v>
      </c>
      <c r="G34" t="s">
        <v>1409</v>
      </c>
      <c r="H34" t="s">
        <v>679</v>
      </c>
      <c r="I34">
        <v>1</v>
      </c>
      <c r="J34">
        <v>1</v>
      </c>
      <c r="K34" t="s">
        <v>1422</v>
      </c>
    </row>
    <row r="35" spans="1:11">
      <c r="A35" s="141" t="s">
        <v>1423</v>
      </c>
      <c r="D35" t="s">
        <v>1424</v>
      </c>
      <c r="E35" t="s">
        <v>1342</v>
      </c>
      <c r="F35" t="s">
        <v>1408</v>
      </c>
      <c r="G35" t="s">
        <v>1409</v>
      </c>
      <c r="H35" t="s">
        <v>679</v>
      </c>
      <c r="I35">
        <v>0</v>
      </c>
      <c r="J35">
        <v>0</v>
      </c>
      <c r="K35" t="s">
        <v>1425</v>
      </c>
    </row>
    <row r="36" spans="1:11">
      <c r="A36" s="141" t="s">
        <v>1426</v>
      </c>
      <c r="D36" t="s">
        <v>1427</v>
      </c>
      <c r="E36" t="s">
        <v>1360</v>
      </c>
      <c r="F36" t="s">
        <v>1408</v>
      </c>
      <c r="G36" t="s">
        <v>1409</v>
      </c>
      <c r="H36" t="s">
        <v>1428</v>
      </c>
      <c r="I36">
        <v>0</v>
      </c>
      <c r="J36">
        <v>3</v>
      </c>
      <c r="K36" t="s">
        <v>1428</v>
      </c>
    </row>
    <row r="37" spans="1:11">
      <c r="A37" s="141" t="s">
        <v>1429</v>
      </c>
      <c r="D37" t="s">
        <v>687</v>
      </c>
      <c r="E37" t="s">
        <v>1360</v>
      </c>
      <c r="F37" t="s">
        <v>687</v>
      </c>
      <c r="G37" t="s">
        <v>1409</v>
      </c>
      <c r="H37" t="s">
        <v>679</v>
      </c>
      <c r="I37">
        <v>1</v>
      </c>
      <c r="J37">
        <v>1</v>
      </c>
      <c r="K37" t="s">
        <v>1430</v>
      </c>
    </row>
    <row r="38" spans="1:11">
      <c r="A38" s="141" t="s">
        <v>1431</v>
      </c>
      <c r="D38" t="s">
        <v>1432</v>
      </c>
      <c r="E38" t="s">
        <v>1360</v>
      </c>
      <c r="F38" t="s">
        <v>1433</v>
      </c>
      <c r="G38" t="s">
        <v>1433</v>
      </c>
      <c r="H38" t="s">
        <v>679</v>
      </c>
      <c r="I38">
        <v>0</v>
      </c>
      <c r="J38">
        <v>0</v>
      </c>
      <c r="K38" t="s">
        <v>1434</v>
      </c>
    </row>
    <row r="39" spans="1:11">
      <c r="A39" s="141" t="s">
        <v>1435</v>
      </c>
      <c r="D39" t="s">
        <v>1436</v>
      </c>
      <c r="E39" t="s">
        <v>1365</v>
      </c>
      <c r="F39" t="s">
        <v>1433</v>
      </c>
      <c r="G39" t="s">
        <v>1433</v>
      </c>
      <c r="H39" t="s">
        <v>679</v>
      </c>
      <c r="I39">
        <v>0</v>
      </c>
      <c r="J39">
        <v>0</v>
      </c>
      <c r="K39" t="s">
        <v>1434</v>
      </c>
    </row>
    <row r="40" spans="1:11">
      <c r="A40" s="141" t="s">
        <v>1437</v>
      </c>
      <c r="D40" t="s">
        <v>1438</v>
      </c>
      <c r="E40" t="s">
        <v>1365</v>
      </c>
      <c r="F40" t="s">
        <v>1433</v>
      </c>
      <c r="G40" t="s">
        <v>1433</v>
      </c>
      <c r="H40" t="s">
        <v>679</v>
      </c>
      <c r="I40">
        <v>0</v>
      </c>
      <c r="J40">
        <v>0</v>
      </c>
      <c r="K40" t="s">
        <v>1434</v>
      </c>
    </row>
    <row r="41" spans="1:11">
      <c r="A41" s="141" t="s">
        <v>1439</v>
      </c>
      <c r="D41" t="s">
        <v>1440</v>
      </c>
      <c r="E41" t="s">
        <v>1370</v>
      </c>
      <c r="F41" t="s">
        <v>1433</v>
      </c>
      <c r="G41" t="s">
        <v>1433</v>
      </c>
      <c r="H41" t="s">
        <v>679</v>
      </c>
      <c r="I41">
        <v>0</v>
      </c>
      <c r="J41">
        <v>0</v>
      </c>
      <c r="K41" t="s">
        <v>1441</v>
      </c>
    </row>
    <row r="42" spans="1:11">
      <c r="A42" s="141" t="s">
        <v>1442</v>
      </c>
      <c r="D42" t="s">
        <v>1443</v>
      </c>
      <c r="E42" t="s">
        <v>1373</v>
      </c>
      <c r="F42" t="s">
        <v>1433</v>
      </c>
      <c r="G42" t="s">
        <v>1433</v>
      </c>
      <c r="H42" t="s">
        <v>679</v>
      </c>
      <c r="I42">
        <v>0</v>
      </c>
      <c r="J42">
        <v>0</v>
      </c>
      <c r="K42" t="s">
        <v>1444</v>
      </c>
    </row>
    <row r="43" spans="1:11">
      <c r="A43" s="141" t="s">
        <v>1445</v>
      </c>
      <c r="D43" t="s">
        <v>765</v>
      </c>
      <c r="E43" t="s">
        <v>1373</v>
      </c>
      <c r="F43" t="s">
        <v>1433</v>
      </c>
      <c r="G43" t="s">
        <v>1433</v>
      </c>
      <c r="H43" t="s">
        <v>679</v>
      </c>
      <c r="I43">
        <v>0</v>
      </c>
      <c r="J43">
        <v>0</v>
      </c>
      <c r="K43" t="s">
        <v>1444</v>
      </c>
    </row>
    <row r="44" spans="1:11">
      <c r="A44" s="141" t="s">
        <v>1446</v>
      </c>
      <c r="D44" t="s">
        <v>1447</v>
      </c>
      <c r="E44" t="s">
        <v>1342</v>
      </c>
      <c r="F44" t="s">
        <v>1433</v>
      </c>
      <c r="G44" t="s">
        <v>1433</v>
      </c>
      <c r="H44" t="s">
        <v>679</v>
      </c>
      <c r="I44">
        <v>0</v>
      </c>
      <c r="J44">
        <v>0</v>
      </c>
      <c r="K44" t="s">
        <v>1444</v>
      </c>
    </row>
    <row r="45" spans="1:11">
      <c r="A45" s="141" t="s">
        <v>1448</v>
      </c>
      <c r="D45" t="s">
        <v>1449</v>
      </c>
      <c r="E45" t="s">
        <v>1382</v>
      </c>
      <c r="F45" t="s">
        <v>1433</v>
      </c>
      <c r="G45" t="s">
        <v>1433</v>
      </c>
      <c r="H45" t="s">
        <v>679</v>
      </c>
      <c r="I45">
        <v>0</v>
      </c>
      <c r="J45">
        <v>0</v>
      </c>
      <c r="K45" t="s">
        <v>1450</v>
      </c>
    </row>
    <row r="46" spans="1:11">
      <c r="A46" s="141" t="s">
        <v>1451</v>
      </c>
      <c r="D46" t="s">
        <v>1091</v>
      </c>
      <c r="E46" t="s">
        <v>1382</v>
      </c>
      <c r="F46" t="s">
        <v>1433</v>
      </c>
      <c r="G46" t="s">
        <v>1433</v>
      </c>
      <c r="H46" t="s">
        <v>679</v>
      </c>
      <c r="I46">
        <v>0</v>
      </c>
      <c r="J46">
        <v>0</v>
      </c>
      <c r="K46" t="s">
        <v>1444</v>
      </c>
    </row>
    <row r="47" spans="1:11">
      <c r="A47" s="141" t="s">
        <v>1034</v>
      </c>
      <c r="D47" t="s">
        <v>1087</v>
      </c>
      <c r="E47" t="s">
        <v>1360</v>
      </c>
      <c r="F47" t="s">
        <v>1433</v>
      </c>
      <c r="G47" t="s">
        <v>1433</v>
      </c>
      <c r="H47" t="s">
        <v>679</v>
      </c>
      <c r="I47">
        <v>0</v>
      </c>
      <c r="J47">
        <v>0</v>
      </c>
      <c r="K47" t="s">
        <v>1087</v>
      </c>
    </row>
    <row r="48" spans="1:11">
      <c r="A48" s="141" t="s">
        <v>1452</v>
      </c>
      <c r="D48" t="s">
        <v>756</v>
      </c>
      <c r="E48" t="s">
        <v>1344</v>
      </c>
      <c r="F48" t="s">
        <v>1433</v>
      </c>
      <c r="G48" t="s">
        <v>1433</v>
      </c>
      <c r="H48" t="s">
        <v>679</v>
      </c>
      <c r="I48">
        <v>0</v>
      </c>
      <c r="J48">
        <v>0</v>
      </c>
      <c r="K48" t="s">
        <v>756</v>
      </c>
    </row>
    <row r="49" spans="1:11">
      <c r="A49" t="s">
        <v>1453</v>
      </c>
      <c r="D49" t="s">
        <v>1454</v>
      </c>
      <c r="E49" t="s">
        <v>1373</v>
      </c>
      <c r="F49" t="s">
        <v>1433</v>
      </c>
      <c r="G49" t="s">
        <v>1433</v>
      </c>
      <c r="H49" t="s">
        <v>679</v>
      </c>
      <c r="I49">
        <v>0</v>
      </c>
      <c r="J49">
        <v>0</v>
      </c>
      <c r="K49" t="s">
        <v>1434</v>
      </c>
    </row>
    <row r="50" spans="1:11">
      <c r="A50" s="141" t="s">
        <v>1455</v>
      </c>
      <c r="D50" t="s">
        <v>823</v>
      </c>
      <c r="E50" t="s">
        <v>1373</v>
      </c>
      <c r="F50" t="s">
        <v>1433</v>
      </c>
      <c r="G50" t="s">
        <v>1433</v>
      </c>
      <c r="H50" t="s">
        <v>679</v>
      </c>
      <c r="I50">
        <v>0</v>
      </c>
      <c r="J50">
        <v>0</v>
      </c>
      <c r="K50" t="s">
        <v>1444</v>
      </c>
    </row>
    <row r="51" spans="1:11">
      <c r="A51" s="141" t="s">
        <v>1456</v>
      </c>
      <c r="D51" t="s">
        <v>1457</v>
      </c>
      <c r="E51" t="s">
        <v>1370</v>
      </c>
      <c r="F51" t="s">
        <v>1433</v>
      </c>
      <c r="G51" t="s">
        <v>1433</v>
      </c>
      <c r="H51" t="s">
        <v>679</v>
      </c>
      <c r="I51">
        <v>0</v>
      </c>
      <c r="J51">
        <v>0</v>
      </c>
      <c r="K51" t="s">
        <v>1434</v>
      </c>
    </row>
    <row r="52" spans="1:11">
      <c r="A52" s="141" t="s">
        <v>1458</v>
      </c>
      <c r="D52" t="s">
        <v>1459</v>
      </c>
      <c r="E52" t="s">
        <v>1360</v>
      </c>
      <c r="F52" t="s">
        <v>1433</v>
      </c>
      <c r="G52" t="s">
        <v>1433</v>
      </c>
      <c r="H52" t="s">
        <v>679</v>
      </c>
      <c r="I52">
        <v>0</v>
      </c>
      <c r="J52">
        <v>0</v>
      </c>
      <c r="K52" t="s">
        <v>1441</v>
      </c>
    </row>
    <row r="53" spans="1:11">
      <c r="A53" s="141" t="s">
        <v>1460</v>
      </c>
      <c r="D53" t="s">
        <v>845</v>
      </c>
      <c r="E53" t="s">
        <v>1342</v>
      </c>
      <c r="F53" t="s">
        <v>1343</v>
      </c>
      <c r="G53" t="s">
        <v>1353</v>
      </c>
      <c r="H53" t="s">
        <v>679</v>
      </c>
      <c r="I53">
        <v>0</v>
      </c>
      <c r="J53">
        <v>4</v>
      </c>
      <c r="K53" t="s">
        <v>1353</v>
      </c>
    </row>
    <row r="54" spans="1:11">
      <c r="A54" s="141" t="s">
        <v>691</v>
      </c>
      <c r="D54" t="s">
        <v>1461</v>
      </c>
      <c r="E54" t="s">
        <v>1462</v>
      </c>
      <c r="F54" t="s">
        <v>1343</v>
      </c>
      <c r="G54" t="s">
        <v>1353</v>
      </c>
      <c r="H54" t="s">
        <v>679</v>
      </c>
      <c r="I54">
        <v>0</v>
      </c>
      <c r="J54">
        <v>4</v>
      </c>
      <c r="K54" t="s">
        <v>1351</v>
      </c>
    </row>
    <row r="55" spans="1:11">
      <c r="A55" s="141" t="s">
        <v>1463</v>
      </c>
      <c r="D55" t="s">
        <v>1464</v>
      </c>
      <c r="E55" t="s">
        <v>605</v>
      </c>
      <c r="F55" t="s">
        <v>1465</v>
      </c>
      <c r="G55" t="s">
        <v>1353</v>
      </c>
      <c r="H55" t="s">
        <v>679</v>
      </c>
      <c r="I55">
        <v>1</v>
      </c>
      <c r="J55">
        <v>2</v>
      </c>
      <c r="K55" t="s">
        <v>1351</v>
      </c>
    </row>
    <row r="56" spans="1:11">
      <c r="A56" s="141" t="s">
        <v>747</v>
      </c>
      <c r="D56" t="s">
        <v>1466</v>
      </c>
      <c r="E56" t="s">
        <v>1360</v>
      </c>
      <c r="F56" t="s">
        <v>1467</v>
      </c>
      <c r="G56" t="s">
        <v>1350</v>
      </c>
      <c r="H56" t="s">
        <v>1468</v>
      </c>
      <c r="I56">
        <v>1</v>
      </c>
      <c r="J56">
        <v>1</v>
      </c>
      <c r="K56" t="s">
        <v>1350</v>
      </c>
    </row>
    <row r="57" spans="1:11">
      <c r="A57" s="141" t="s">
        <v>1469</v>
      </c>
      <c r="D57" t="s">
        <v>1470</v>
      </c>
      <c r="E57" t="s">
        <v>1365</v>
      </c>
      <c r="F57" t="s">
        <v>1471</v>
      </c>
      <c r="G57" t="s">
        <v>1350</v>
      </c>
      <c r="H57" t="s">
        <v>1472</v>
      </c>
      <c r="I57">
        <v>1</v>
      </c>
      <c r="J57">
        <v>2</v>
      </c>
      <c r="K57" t="s">
        <v>1350</v>
      </c>
    </row>
    <row r="58" spans="1:11">
      <c r="A58" t="s">
        <v>1473</v>
      </c>
      <c r="D58" t="s">
        <v>736</v>
      </c>
      <c r="E58" t="s">
        <v>1365</v>
      </c>
      <c r="F58" t="s">
        <v>1471</v>
      </c>
      <c r="G58" t="s">
        <v>1350</v>
      </c>
      <c r="H58" t="s">
        <v>1474</v>
      </c>
      <c r="I58">
        <v>1</v>
      </c>
      <c r="J58">
        <v>2</v>
      </c>
      <c r="K58" t="s">
        <v>1350</v>
      </c>
    </row>
    <row r="59" spans="1:11">
      <c r="A59" s="141" t="s">
        <v>1475</v>
      </c>
      <c r="D59" t="s">
        <v>711</v>
      </c>
      <c r="E59" t="s">
        <v>1373</v>
      </c>
      <c r="F59" t="s">
        <v>1476</v>
      </c>
      <c r="G59" t="s">
        <v>1351</v>
      </c>
      <c r="H59" t="s">
        <v>1477</v>
      </c>
      <c r="I59">
        <v>1</v>
      </c>
      <c r="J59">
        <v>2</v>
      </c>
      <c r="K59" t="s">
        <v>1351</v>
      </c>
    </row>
    <row r="60" spans="1:11">
      <c r="A60" s="141" t="s">
        <v>1478</v>
      </c>
      <c r="D60" t="s">
        <v>1479</v>
      </c>
      <c r="E60" t="s">
        <v>1373</v>
      </c>
      <c r="F60" t="s">
        <v>1343</v>
      </c>
      <c r="G60" t="s">
        <v>1351</v>
      </c>
      <c r="H60" t="s">
        <v>679</v>
      </c>
      <c r="I60">
        <v>0</v>
      </c>
      <c r="J60">
        <v>3</v>
      </c>
      <c r="K60" t="s">
        <v>1351</v>
      </c>
    </row>
    <row r="61" spans="1:11">
      <c r="A61" s="141" t="s">
        <v>1480</v>
      </c>
      <c r="D61" t="s">
        <v>1481</v>
      </c>
      <c r="E61" t="s">
        <v>1360</v>
      </c>
      <c r="F61" t="s">
        <v>1482</v>
      </c>
      <c r="G61" t="s">
        <v>1351</v>
      </c>
      <c r="H61" t="s">
        <v>1483</v>
      </c>
      <c r="I61">
        <v>1</v>
      </c>
      <c r="J61">
        <v>2</v>
      </c>
      <c r="K61" t="s">
        <v>1350</v>
      </c>
    </row>
    <row r="62" spans="1:11">
      <c r="A62" s="141" t="s">
        <v>1484</v>
      </c>
      <c r="D62" t="s">
        <v>1485</v>
      </c>
      <c r="E62" t="s">
        <v>1382</v>
      </c>
      <c r="F62" t="s">
        <v>1343</v>
      </c>
      <c r="G62" t="s">
        <v>1351</v>
      </c>
      <c r="H62" t="s">
        <v>679</v>
      </c>
      <c r="I62">
        <v>0</v>
      </c>
      <c r="J62">
        <v>3</v>
      </c>
      <c r="K62" t="s">
        <v>1351</v>
      </c>
    </row>
    <row r="63" spans="1:11">
      <c r="A63" t="s">
        <v>686</v>
      </c>
      <c r="D63" t="s">
        <v>883</v>
      </c>
      <c r="E63" t="s">
        <v>1382</v>
      </c>
      <c r="F63" t="s">
        <v>1486</v>
      </c>
      <c r="G63" t="s">
        <v>1351</v>
      </c>
      <c r="H63" t="s">
        <v>1487</v>
      </c>
      <c r="I63">
        <v>1</v>
      </c>
      <c r="J63">
        <v>1</v>
      </c>
      <c r="K63" t="s">
        <v>1351</v>
      </c>
    </row>
    <row r="64" spans="1:11">
      <c r="A64" t="s">
        <v>1488</v>
      </c>
      <c r="D64" t="s">
        <v>1489</v>
      </c>
      <c r="E64" t="s">
        <v>1360</v>
      </c>
      <c r="F64" t="s">
        <v>1490</v>
      </c>
      <c r="G64" t="s">
        <v>1350</v>
      </c>
      <c r="H64" t="s">
        <v>679</v>
      </c>
      <c r="I64">
        <v>1</v>
      </c>
      <c r="J64">
        <v>2</v>
      </c>
      <c r="K64" t="s">
        <v>1351</v>
      </c>
    </row>
    <row r="65" spans="1:11">
      <c r="A65" s="141" t="s">
        <v>1491</v>
      </c>
      <c r="D65" t="s">
        <v>694</v>
      </c>
      <c r="E65" t="s">
        <v>1344</v>
      </c>
      <c r="F65" t="s">
        <v>1492</v>
      </c>
      <c r="G65" t="s">
        <v>1350</v>
      </c>
      <c r="H65" t="s">
        <v>1492</v>
      </c>
      <c r="I65">
        <v>1</v>
      </c>
      <c r="J65">
        <v>1</v>
      </c>
      <c r="K65" t="s">
        <v>1493</v>
      </c>
    </row>
    <row r="66" spans="1:11">
      <c r="A66" s="141" t="s">
        <v>1494</v>
      </c>
      <c r="D66" t="s">
        <v>719</v>
      </c>
      <c r="E66" t="s">
        <v>1373</v>
      </c>
      <c r="F66" t="s">
        <v>1495</v>
      </c>
      <c r="G66" t="s">
        <v>1350</v>
      </c>
      <c r="H66" t="s">
        <v>679</v>
      </c>
      <c r="I66">
        <v>1</v>
      </c>
      <c r="J66">
        <v>4</v>
      </c>
      <c r="K66" t="s">
        <v>1350</v>
      </c>
    </row>
    <row r="67" spans="1:11">
      <c r="A67" s="141" t="s">
        <v>1496</v>
      </c>
      <c r="D67" t="s">
        <v>868</v>
      </c>
      <c r="E67" t="s">
        <v>1360</v>
      </c>
      <c r="F67" t="s">
        <v>1497</v>
      </c>
      <c r="G67" t="s">
        <v>1350</v>
      </c>
      <c r="H67" t="s">
        <v>1498</v>
      </c>
      <c r="I67">
        <v>1</v>
      </c>
      <c r="J67">
        <v>1</v>
      </c>
      <c r="K67" t="s">
        <v>1350</v>
      </c>
    </row>
    <row r="68" spans="1:11">
      <c r="A68" s="141" t="s">
        <v>1499</v>
      </c>
      <c r="D68" t="s">
        <v>715</v>
      </c>
      <c r="E68" t="s">
        <v>1365</v>
      </c>
      <c r="F68" t="s">
        <v>1343</v>
      </c>
      <c r="G68" t="s">
        <v>1351</v>
      </c>
      <c r="H68" t="s">
        <v>679</v>
      </c>
      <c r="I68">
        <v>0</v>
      </c>
      <c r="J68">
        <v>4</v>
      </c>
      <c r="K68" t="s">
        <v>1351</v>
      </c>
    </row>
    <row r="69" spans="1:11">
      <c r="A69" s="141" t="s">
        <v>1500</v>
      </c>
      <c r="D69" t="s">
        <v>759</v>
      </c>
      <c r="E69" t="s">
        <v>1342</v>
      </c>
      <c r="F69" t="s">
        <v>1343</v>
      </c>
      <c r="G69" t="s">
        <v>1351</v>
      </c>
      <c r="H69" t="s">
        <v>679</v>
      </c>
      <c r="I69">
        <v>0</v>
      </c>
      <c r="J69">
        <v>4</v>
      </c>
      <c r="K69" t="s">
        <v>1351</v>
      </c>
    </row>
    <row r="70" spans="1:11">
      <c r="A70" s="141" t="s">
        <v>1501</v>
      </c>
      <c r="D70" t="s">
        <v>748</v>
      </c>
      <c r="E70" t="s">
        <v>1360</v>
      </c>
      <c r="F70" t="s">
        <v>748</v>
      </c>
      <c r="G70" t="s">
        <v>1396</v>
      </c>
      <c r="H70" t="s">
        <v>679</v>
      </c>
      <c r="I70">
        <v>1</v>
      </c>
      <c r="J70">
        <v>1</v>
      </c>
      <c r="K70" t="s">
        <v>1502</v>
      </c>
    </row>
    <row r="71" spans="1:11">
      <c r="A71" s="141" t="s">
        <v>706</v>
      </c>
      <c r="D71" t="s">
        <v>1503</v>
      </c>
      <c r="E71" t="s">
        <v>1360</v>
      </c>
      <c r="F71" t="s">
        <v>1504</v>
      </c>
      <c r="G71" t="s">
        <v>1396</v>
      </c>
      <c r="H71" t="s">
        <v>679</v>
      </c>
      <c r="I71">
        <v>1</v>
      </c>
      <c r="J71">
        <v>1</v>
      </c>
      <c r="K71" t="s">
        <v>1502</v>
      </c>
    </row>
    <row r="72" spans="1:11">
      <c r="A72" s="141" t="s">
        <v>690</v>
      </c>
      <c r="D72" t="s">
        <v>1505</v>
      </c>
      <c r="E72" t="s">
        <v>1342</v>
      </c>
      <c r="F72" t="s">
        <v>1343</v>
      </c>
      <c r="G72" t="s">
        <v>1402</v>
      </c>
      <c r="H72" t="s">
        <v>679</v>
      </c>
      <c r="I72">
        <v>0</v>
      </c>
      <c r="J72">
        <v>0</v>
      </c>
      <c r="K72" t="s">
        <v>1402</v>
      </c>
    </row>
    <row r="73" spans="1:11">
      <c r="A73" s="141" t="s">
        <v>1506</v>
      </c>
      <c r="D73" t="s">
        <v>1507</v>
      </c>
      <c r="E73" t="s">
        <v>1342</v>
      </c>
      <c r="F73" t="s">
        <v>1343</v>
      </c>
      <c r="G73" t="s">
        <v>1356</v>
      </c>
      <c r="H73" t="s">
        <v>679</v>
      </c>
      <c r="I73">
        <v>0</v>
      </c>
      <c r="J73">
        <v>0</v>
      </c>
      <c r="K73" t="s">
        <v>1508</v>
      </c>
    </row>
    <row r="74" spans="1:11">
      <c r="A74" s="141" t="s">
        <v>1509</v>
      </c>
      <c r="D74" t="s">
        <v>1510</v>
      </c>
      <c r="E74" t="s">
        <v>1382</v>
      </c>
      <c r="F74" t="s">
        <v>1486</v>
      </c>
      <c r="G74" t="s">
        <v>1351</v>
      </c>
      <c r="H74" t="s">
        <v>679</v>
      </c>
      <c r="I74">
        <v>1</v>
      </c>
      <c r="J74">
        <v>1</v>
      </c>
      <c r="K74" t="s">
        <v>1351</v>
      </c>
    </row>
    <row r="75" spans="1:11">
      <c r="A75" s="141" t="s">
        <v>1511</v>
      </c>
      <c r="D75" t="s">
        <v>1512</v>
      </c>
      <c r="E75" t="s">
        <v>1360</v>
      </c>
      <c r="F75" t="s">
        <v>1343</v>
      </c>
      <c r="G75" t="s">
        <v>1350</v>
      </c>
      <c r="H75" t="s">
        <v>679</v>
      </c>
      <c r="I75">
        <v>1</v>
      </c>
      <c r="J75">
        <v>1</v>
      </c>
      <c r="K75" t="s">
        <v>1350</v>
      </c>
    </row>
    <row r="76" spans="1:11">
      <c r="A76" s="141" t="s">
        <v>744</v>
      </c>
      <c r="D76" t="s">
        <v>1513</v>
      </c>
      <c r="E76" t="s">
        <v>1360</v>
      </c>
      <c r="F76" t="s">
        <v>1343</v>
      </c>
      <c r="G76" t="s">
        <v>1350</v>
      </c>
      <c r="I76">
        <v>1</v>
      </c>
      <c r="J76">
        <v>1</v>
      </c>
      <c r="K76" t="s">
        <v>1350</v>
      </c>
    </row>
    <row r="77" spans="1:11">
      <c r="A77" s="141" t="s">
        <v>1514</v>
      </c>
      <c r="D77" t="s">
        <v>1515</v>
      </c>
      <c r="E77" t="s">
        <v>1342</v>
      </c>
      <c r="F77" t="s">
        <v>1343</v>
      </c>
      <c r="G77" t="s">
        <v>1350</v>
      </c>
      <c r="H77" t="s">
        <v>1515</v>
      </c>
      <c r="I77">
        <v>1</v>
      </c>
      <c r="J77">
        <v>1</v>
      </c>
      <c r="K77" t="s">
        <v>1350</v>
      </c>
    </row>
    <row r="78" spans="1:11">
      <c r="A78" s="141" t="s">
        <v>1516</v>
      </c>
      <c r="D78" t="s">
        <v>1517</v>
      </c>
      <c r="E78" t="s">
        <v>1342</v>
      </c>
      <c r="F78" t="s">
        <v>1343</v>
      </c>
      <c r="G78" t="s">
        <v>1350</v>
      </c>
      <c r="H78" t="s">
        <v>1518</v>
      </c>
      <c r="I78">
        <v>1</v>
      </c>
      <c r="J78">
        <v>1</v>
      </c>
      <c r="K78" t="s">
        <v>1350</v>
      </c>
    </row>
    <row r="79" spans="1:11">
      <c r="A79" s="141" t="s">
        <v>976</v>
      </c>
      <c r="D79" t="s">
        <v>1519</v>
      </c>
      <c r="E79" t="s">
        <v>1342</v>
      </c>
      <c r="F79" t="s">
        <v>1343</v>
      </c>
      <c r="G79" t="s">
        <v>1350</v>
      </c>
      <c r="H79" t="s">
        <v>414</v>
      </c>
      <c r="I79">
        <v>0</v>
      </c>
      <c r="J79">
        <v>0</v>
      </c>
      <c r="K79" t="s">
        <v>1350</v>
      </c>
    </row>
    <row r="80" spans="1:11">
      <c r="A80" s="141" t="s">
        <v>1520</v>
      </c>
      <c r="D80" t="s">
        <v>1521</v>
      </c>
      <c r="E80" t="s">
        <v>1342</v>
      </c>
      <c r="F80" t="s">
        <v>1343</v>
      </c>
      <c r="G80" t="s">
        <v>1350</v>
      </c>
      <c r="H80" t="s">
        <v>414</v>
      </c>
      <c r="I80">
        <v>0</v>
      </c>
      <c r="J80">
        <v>0</v>
      </c>
      <c r="K80" t="s">
        <v>1350</v>
      </c>
    </row>
    <row r="81" spans="1:11">
      <c r="A81" s="141" t="s">
        <v>1247</v>
      </c>
      <c r="D81" t="s">
        <v>731</v>
      </c>
      <c r="E81" t="s">
        <v>1342</v>
      </c>
      <c r="F81" t="s">
        <v>1343</v>
      </c>
      <c r="G81" t="s">
        <v>1522</v>
      </c>
      <c r="H81" t="s">
        <v>414</v>
      </c>
      <c r="I81">
        <v>0</v>
      </c>
      <c r="J81">
        <v>0</v>
      </c>
      <c r="K81" t="s">
        <v>1350</v>
      </c>
    </row>
    <row r="82" spans="1:11">
      <c r="A82" s="141" t="s">
        <v>1086</v>
      </c>
    </row>
    <row r="83" spans="1:11">
      <c r="A83" s="141" t="s">
        <v>1523</v>
      </c>
    </row>
    <row r="84" spans="1:11">
      <c r="A84" s="141" t="s">
        <v>1524</v>
      </c>
    </row>
    <row r="85" spans="1:11">
      <c r="A85" s="141" t="s">
        <v>1525</v>
      </c>
    </row>
    <row r="86" spans="1:11">
      <c r="A86" s="141" t="s">
        <v>1526</v>
      </c>
    </row>
    <row r="87" spans="1:11">
      <c r="A87" s="141" t="s">
        <v>1527</v>
      </c>
    </row>
    <row r="88" spans="1:11">
      <c r="A88" s="141" t="s">
        <v>1528</v>
      </c>
    </row>
    <row r="89" spans="1:11">
      <c r="A89" s="141" t="s">
        <v>710</v>
      </c>
    </row>
    <row r="90" spans="1:11">
      <c r="A90" s="141" t="s">
        <v>724</v>
      </c>
    </row>
    <row r="91" spans="1:11">
      <c r="A91" s="141" t="s">
        <v>758</v>
      </c>
    </row>
    <row r="92" spans="1:11">
      <c r="A92" s="141" t="s">
        <v>770</v>
      </c>
    </row>
    <row r="93" spans="1:11">
      <c r="A93" s="141" t="s">
        <v>774</v>
      </c>
    </row>
    <row r="94" spans="1:11">
      <c r="A94" s="141" t="s">
        <v>1529</v>
      </c>
    </row>
    <row r="95" spans="1:11">
      <c r="A95" s="141" t="s">
        <v>1530</v>
      </c>
    </row>
    <row r="96" spans="1:11">
      <c r="A96" s="141" t="s">
        <v>1531</v>
      </c>
    </row>
    <row r="97" spans="1:1">
      <c r="A97" s="141" t="s">
        <v>1532</v>
      </c>
    </row>
    <row r="98" spans="1:1">
      <c r="A98" s="141" t="s">
        <v>1533</v>
      </c>
    </row>
    <row r="99" spans="1:1">
      <c r="A99" s="141" t="s">
        <v>1534</v>
      </c>
    </row>
    <row r="100" spans="1:1">
      <c r="A100" s="141" t="s">
        <v>1535</v>
      </c>
    </row>
    <row r="101" spans="1:1">
      <c r="A101" s="141" t="s">
        <v>1536</v>
      </c>
    </row>
    <row r="102" spans="1:1">
      <c r="A102" s="141" t="s">
        <v>1537</v>
      </c>
    </row>
    <row r="103" spans="1:1">
      <c r="A103" s="141" t="s">
        <v>1538</v>
      </c>
    </row>
    <row r="104" spans="1:1">
      <c r="A104" s="141" t="s">
        <v>1045</v>
      </c>
    </row>
    <row r="105" spans="1:1">
      <c r="A105" s="141" t="s">
        <v>764</v>
      </c>
    </row>
    <row r="106" spans="1:1">
      <c r="A106" s="141" t="s">
        <v>1083</v>
      </c>
    </row>
    <row r="107" spans="1:1">
      <c r="A107" s="141" t="s">
        <v>1539</v>
      </c>
    </row>
    <row r="108" spans="1:1">
      <c r="A108" s="141" t="s">
        <v>1540</v>
      </c>
    </row>
    <row r="109" spans="1:1">
      <c r="A109" s="141" t="s">
        <v>1541</v>
      </c>
    </row>
    <row r="110" spans="1:1">
      <c r="A110" s="141" t="s">
        <v>845</v>
      </c>
    </row>
    <row r="111" spans="1:1">
      <c r="A111" s="141" t="s">
        <v>844</v>
      </c>
    </row>
    <row r="112" spans="1:1">
      <c r="A112" s="141" t="s">
        <v>1542</v>
      </c>
    </row>
    <row r="113" spans="1:1">
      <c r="A113" s="141" t="s">
        <v>1120</v>
      </c>
    </row>
    <row r="114" spans="1:1">
      <c r="A114" s="141" t="s">
        <v>1543</v>
      </c>
    </row>
    <row r="115" spans="1:1">
      <c r="A115" s="141" t="s">
        <v>1544</v>
      </c>
    </row>
    <row r="116" spans="1:1">
      <c r="A116" s="141" t="s">
        <v>1545</v>
      </c>
    </row>
    <row r="117" spans="1:1">
      <c r="A117" s="141" t="s">
        <v>1274</v>
      </c>
    </row>
    <row r="118" spans="1:1">
      <c r="A118" s="141" t="s">
        <v>1546</v>
      </c>
    </row>
    <row r="119" spans="1:1">
      <c r="A119" s="141" t="s">
        <v>1203</v>
      </c>
    </row>
    <row r="120" spans="1:1">
      <c r="A120" t="s">
        <v>1547</v>
      </c>
    </row>
    <row r="121" spans="1:1">
      <c r="A121" s="141" t="s">
        <v>1548</v>
      </c>
    </row>
    <row r="122" spans="1:1">
      <c r="A122" s="141" t="s">
        <v>1549</v>
      </c>
    </row>
    <row r="123" spans="1:1">
      <c r="A123" s="141" t="s">
        <v>1550</v>
      </c>
    </row>
    <row r="124" spans="1:1">
      <c r="A124" s="141" t="s">
        <v>1551</v>
      </c>
    </row>
    <row r="125" spans="1:1">
      <c r="A125" t="s">
        <v>777</v>
      </c>
    </row>
    <row r="126" spans="1:1">
      <c r="A126" s="141" t="s">
        <v>755</v>
      </c>
    </row>
    <row r="127" spans="1:1">
      <c r="A127" s="141" t="s">
        <v>804</v>
      </c>
    </row>
    <row r="128" spans="1:1">
      <c r="A128" s="141" t="s">
        <v>1552</v>
      </c>
    </row>
    <row r="129" spans="1:1">
      <c r="A129" s="141" t="s">
        <v>1553</v>
      </c>
    </row>
    <row r="130" spans="1:1">
      <c r="A130" s="141" t="s">
        <v>811</v>
      </c>
    </row>
    <row r="131" spans="1:1">
      <c r="A131" s="141" t="s">
        <v>799</v>
      </c>
    </row>
    <row r="132" spans="1:1">
      <c r="A132" s="141" t="s">
        <v>1554</v>
      </c>
    </row>
    <row r="133" spans="1:1">
      <c r="A133" s="141" t="s">
        <v>1555</v>
      </c>
    </row>
    <row r="134" spans="1:1">
      <c r="A134" t="s">
        <v>1556</v>
      </c>
    </row>
    <row r="135" spans="1:1">
      <c r="A135" s="141" t="s">
        <v>1557</v>
      </c>
    </row>
    <row r="136" spans="1:1">
      <c r="A136" s="141" t="s">
        <v>874</v>
      </c>
    </row>
    <row r="137" spans="1:1">
      <c r="A137" s="141" t="s">
        <v>1026</v>
      </c>
    </row>
    <row r="138" spans="1:1">
      <c r="A138" s="141" t="s">
        <v>1558</v>
      </c>
    </row>
    <row r="139" spans="1:1">
      <c r="A139" s="141" t="s">
        <v>1559</v>
      </c>
    </row>
    <row r="140" spans="1:1">
      <c r="A140" s="141" t="s">
        <v>1560</v>
      </c>
    </row>
    <row r="141" spans="1:1">
      <c r="A141" s="141" t="s">
        <v>1074</v>
      </c>
    </row>
    <row r="142" spans="1:1">
      <c r="A142" s="141" t="s">
        <v>718</v>
      </c>
    </row>
    <row r="143" spans="1:1">
      <c r="A143" s="141" t="s">
        <v>1561</v>
      </c>
    </row>
    <row r="144" spans="1:1">
      <c r="A144" s="141" t="s">
        <v>1562</v>
      </c>
    </row>
    <row r="145" spans="1:1">
      <c r="A145" t="s">
        <v>1563</v>
      </c>
    </row>
    <row r="146" spans="1:1">
      <c r="A146" s="141" t="s">
        <v>1564</v>
      </c>
    </row>
    <row r="147" spans="1:1">
      <c r="A147" s="141" t="s">
        <v>1565</v>
      </c>
    </row>
    <row r="148" spans="1:1">
      <c r="A148" s="141" t="s">
        <v>1566</v>
      </c>
    </row>
    <row r="149" spans="1:1">
      <c r="A149" s="141" t="s">
        <v>1567</v>
      </c>
    </row>
    <row r="150" spans="1:1">
      <c r="A150" s="141" t="s">
        <v>1568</v>
      </c>
    </row>
    <row r="151" spans="1:1">
      <c r="A151" s="141" t="s">
        <v>1569</v>
      </c>
    </row>
    <row r="152" spans="1:1">
      <c r="A152" s="141" t="s">
        <v>1570</v>
      </c>
    </row>
    <row r="153" spans="1:1">
      <c r="A153" s="141" t="s">
        <v>1571</v>
      </c>
    </row>
    <row r="154" spans="1:1">
      <c r="A154" s="141" t="s">
        <v>1572</v>
      </c>
    </row>
    <row r="155" spans="1:1">
      <c r="A155" s="141" t="s">
        <v>780</v>
      </c>
    </row>
    <row r="156" spans="1:1">
      <c r="A156" t="s">
        <v>1573</v>
      </c>
    </row>
    <row r="157" spans="1:1">
      <c r="A157" s="141" t="s">
        <v>1574</v>
      </c>
    </row>
    <row r="158" spans="1:1">
      <c r="A158" s="141" t="s">
        <v>753</v>
      </c>
    </row>
    <row r="159" spans="1:1">
      <c r="A159" s="141" t="s">
        <v>1181</v>
      </c>
    </row>
    <row r="160" spans="1:1">
      <c r="A160" s="141" t="s">
        <v>1575</v>
      </c>
    </row>
    <row r="161" spans="1:1">
      <c r="A161" s="141" t="s">
        <v>1576</v>
      </c>
    </row>
    <row r="162" spans="1:1">
      <c r="A162" s="141" t="s">
        <v>1577</v>
      </c>
    </row>
    <row r="163" spans="1:1">
      <c r="A163" t="s">
        <v>1578</v>
      </c>
    </row>
    <row r="164" spans="1:1">
      <c r="A164" s="141" t="s">
        <v>1579</v>
      </c>
    </row>
    <row r="165" spans="1:1">
      <c r="A165" s="141" t="s">
        <v>1580</v>
      </c>
    </row>
    <row r="166" spans="1:1">
      <c r="A166" s="141" t="s">
        <v>1581</v>
      </c>
    </row>
    <row r="167" spans="1:1">
      <c r="A167" s="141" t="s">
        <v>1582</v>
      </c>
    </row>
    <row r="168" spans="1:1">
      <c r="A168" s="141" t="s">
        <v>1583</v>
      </c>
    </row>
    <row r="169" spans="1:1">
      <c r="A169" s="141" t="s">
        <v>1584</v>
      </c>
    </row>
    <row r="170" spans="1:1">
      <c r="A170" s="141" t="s">
        <v>1585</v>
      </c>
    </row>
    <row r="171" spans="1:1">
      <c r="A171" s="141" t="s">
        <v>1586</v>
      </c>
    </row>
    <row r="172" spans="1:1">
      <c r="A172" s="141" t="s">
        <v>1587</v>
      </c>
    </row>
    <row r="173" spans="1:1">
      <c r="A173" s="141" t="s">
        <v>1588</v>
      </c>
    </row>
    <row r="174" spans="1:1">
      <c r="A174" s="141" t="s">
        <v>1589</v>
      </c>
    </row>
    <row r="175" spans="1:1">
      <c r="A175" t="s">
        <v>1590</v>
      </c>
    </row>
    <row r="176" spans="1:1">
      <c r="A176" s="141" t="s">
        <v>1591</v>
      </c>
    </row>
    <row r="177" spans="1:1">
      <c r="A177" s="141" t="s">
        <v>693</v>
      </c>
    </row>
    <row r="178" spans="1:1">
      <c r="A178" s="141" t="s">
        <v>1592</v>
      </c>
    </row>
    <row r="179" spans="1:1">
      <c r="A179" s="141" t="s">
        <v>1205</v>
      </c>
    </row>
    <row r="180" spans="1:1">
      <c r="A180" s="141" t="s">
        <v>1593</v>
      </c>
    </row>
    <row r="181" spans="1:1">
      <c r="A181" s="141" t="s">
        <v>1594</v>
      </c>
    </row>
    <row r="182" spans="1:1">
      <c r="A182" s="141" t="s">
        <v>1595</v>
      </c>
    </row>
    <row r="183" spans="1:1">
      <c r="A183" t="s">
        <v>1596</v>
      </c>
    </row>
    <row r="184" spans="1:1">
      <c r="A184" s="141" t="s">
        <v>1597</v>
      </c>
    </row>
    <row r="185" spans="1:1">
      <c r="A185" s="141" t="s">
        <v>1194</v>
      </c>
    </row>
    <row r="186" spans="1:1">
      <c r="A186" t="s">
        <v>1598</v>
      </c>
    </row>
    <row r="187" spans="1:1">
      <c r="A187" t="s">
        <v>1599</v>
      </c>
    </row>
    <row r="188" spans="1:1">
      <c r="A188" s="141" t="s">
        <v>1600</v>
      </c>
    </row>
    <row r="189" spans="1:1">
      <c r="A189" s="141" t="s">
        <v>1601</v>
      </c>
    </row>
    <row r="190" spans="1:1">
      <c r="A190" t="s">
        <v>735</v>
      </c>
    </row>
    <row r="191" spans="1:1">
      <c r="A191" t="s">
        <v>1602</v>
      </c>
    </row>
    <row r="192" spans="1:1">
      <c r="A192" s="141" t="s">
        <v>1603</v>
      </c>
    </row>
    <row r="193" spans="1:1">
      <c r="A193" s="141" t="s">
        <v>1001</v>
      </c>
    </row>
    <row r="194" spans="1:1">
      <c r="A194" t="s">
        <v>1604</v>
      </c>
    </row>
    <row r="195" spans="1:1">
      <c r="A195" t="s">
        <v>1605</v>
      </c>
    </row>
    <row r="196" spans="1:1">
      <c r="A196" s="141" t="s">
        <v>1606</v>
      </c>
    </row>
    <row r="197" spans="1:1">
      <c r="A197" s="141" t="s">
        <v>1607</v>
      </c>
    </row>
    <row r="198" spans="1:1">
      <c r="A198" s="141" t="s">
        <v>1608</v>
      </c>
    </row>
    <row r="199" spans="1:1">
      <c r="A199" s="141" t="s">
        <v>730</v>
      </c>
    </row>
    <row r="200" spans="1:1">
      <c r="A200" s="141" t="s">
        <v>1110</v>
      </c>
    </row>
    <row r="201" spans="1:1">
      <c r="A201" s="141" t="s">
        <v>855</v>
      </c>
    </row>
    <row r="202" spans="1:1">
      <c r="A202" s="141" t="s">
        <v>1609</v>
      </c>
    </row>
    <row r="203" spans="1:1">
      <c r="A203" s="141" t="s">
        <v>1610</v>
      </c>
    </row>
    <row r="204" spans="1:1">
      <c r="A204" s="141" t="s">
        <v>1611</v>
      </c>
    </row>
    <row r="205" spans="1:1">
      <c r="A205" s="141" t="s">
        <v>1612</v>
      </c>
    </row>
    <row r="206" spans="1:1">
      <c r="A206" s="141" t="s">
        <v>1613</v>
      </c>
    </row>
    <row r="207" spans="1:1">
      <c r="A207" s="141" t="s">
        <v>1614</v>
      </c>
    </row>
    <row r="208" spans="1:1">
      <c r="A208" s="141" t="s">
        <v>1615</v>
      </c>
    </row>
    <row r="209" spans="1:1">
      <c r="A209" s="141" t="s">
        <v>1616</v>
      </c>
    </row>
    <row r="210" spans="1:1">
      <c r="A210" t="s">
        <v>1089</v>
      </c>
    </row>
    <row r="211" spans="1:1">
      <c r="A211" s="141" t="s">
        <v>810</v>
      </c>
    </row>
    <row r="212" spans="1:1">
      <c r="A212" s="141" t="s">
        <v>1617</v>
      </c>
    </row>
    <row r="213" spans="1:1">
      <c r="A213" s="141" t="s">
        <v>1618</v>
      </c>
    </row>
    <row r="214" spans="1:1">
      <c r="A214" s="141" t="s">
        <v>1619</v>
      </c>
    </row>
    <row r="215" spans="1:1">
      <c r="A215" s="141" t="s">
        <v>1620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G1056" sqref="G1056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1621</v>
      </c>
      <c r="C2" s="121" t="s">
        <v>611</v>
      </c>
      <c r="D2" s="76" t="s">
        <v>613</v>
      </c>
      <c r="E2" s="76" t="s">
        <v>1622</v>
      </c>
      <c r="F2" s="99" t="s">
        <v>1623</v>
      </c>
      <c r="G2" s="76" t="s">
        <v>1624</v>
      </c>
      <c r="H2" s="76" t="s">
        <v>1625</v>
      </c>
      <c r="I2" s="76" t="s">
        <v>1626</v>
      </c>
      <c r="J2" s="76" t="s">
        <v>1627</v>
      </c>
      <c r="K2" s="78" t="s">
        <v>1628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ZCD1</v>
      </c>
      <c r="F345" s="100" t="str">
        <f>IF(SP_SUL!M349="","*",SP_SUL!M349)</f>
        <v>ZCD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 t="str">
        <f>IF(SP_SUL!B355="","*",SP_SUL!B355)</f>
        <v>*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>
        <f>IF(SP_SUL!B375="","*",SP_SUL!B375)</f>
        <v>46069</v>
      </c>
      <c r="D371" s="94" t="str">
        <f>IF(SP_SUL!D375="","*",SP_SUL!D375)</f>
        <v>E42</v>
      </c>
      <c r="E371" s="94" t="str">
        <f>IF(SP_SUL!H375="","*",SP_SUL!H375)</f>
        <v>ZBV3</v>
      </c>
      <c r="F371" s="100" t="str">
        <f>IF(SP_SUL!M375="","*",SP_SUL!M375)</f>
        <v>ZBM</v>
      </c>
      <c r="G371" s="95" t="str">
        <f>IF(SP_SUL!I375="","*",SP_SUL!I375)</f>
        <v>ZBV3</v>
      </c>
      <c r="H371" s="95" t="str">
        <f>IF(SP_SUL!AB375="","*",SP_SUL!AB375)</f>
        <v>FIXO + ESCALA</v>
      </c>
      <c r="I371" s="95" t="str">
        <f>IF(SP_SUL!AC375="","*",SP_SUL!AC375)</f>
        <v>AGD ACIONAMENTO PCM</v>
      </c>
      <c r="J371" s="96" t="str">
        <f>IF(SP_SUL!AA375="","*",SP_SUL!AA375)</f>
        <v>2 Lucas + Escala</v>
      </c>
      <c r="K371" s="97">
        <f>IF(SP_SUL!AD375="","*",SP_SUL!AD375)</f>
        <v>0.41666666666666669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OPORTUNIDADE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>
      <c r="B374" s="94" t="str">
        <f>IF(SP_SUL!Y378="","*",SP_SUL!Y378)</f>
        <v>SIM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ACIONAMENTO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OPORTUNIDADE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>
        <f>IF(SP_SUL!B389="","*",SP_SUL!B389)</f>
        <v>46069</v>
      </c>
      <c r="D385" s="94" t="str">
        <f>IF(SP_SUL!D389="","*",SP_SUL!D389)</f>
        <v>DIEGO (TP-681)</v>
      </c>
      <c r="E385" s="94" t="str">
        <f>IF(SP_SUL!H389="","*",SP_SUL!H389)</f>
        <v>-</v>
      </c>
      <c r="F385" s="100" t="str">
        <f>IF(SP_SUL!M389="","*",SP_SUL!M389)</f>
        <v>ZKW-ZLU</v>
      </c>
      <c r="G385" s="95" t="str">
        <f>IF(SP_SUL!I389="","*",SP_SUL!I389)</f>
        <v>-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SIM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SIM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SIM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-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>
        <f>IF(SP_SUL!B397="","*",SP_SUL!B397)</f>
        <v>46069</v>
      </c>
      <c r="D393" s="94" t="str">
        <f>IF(SP_SUL!D397="","*",SP_SUL!D397)</f>
        <v>RAFAEL (TP-695)</v>
      </c>
      <c r="E393" s="94" t="str">
        <f>IF(SP_SUL!H397="","*",SP_SUL!H397)</f>
        <v>-</v>
      </c>
      <c r="F393" s="100" t="str">
        <f>IF(SP_SUL!M397="","*",SP_SUL!M397)</f>
        <v>ZGM-ZZV</v>
      </c>
      <c r="G393" s="95" t="str">
        <f>IF(SP_SUL!I397="","*",SP_SUL!I397)</f>
        <v>-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-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>
        <f>IF(SP_SUL!B400="","*",SP_SUL!B400)</f>
        <v>46070</v>
      </c>
      <c r="D396" s="94" t="str">
        <f>IF(SP_SUL!D400="","*",SP_SUL!D400)</f>
        <v>EXPANSÃO TURMA 1</v>
      </c>
      <c r="E396" s="94" t="str">
        <f>IF(SP_SUL!H400="","*",SP_SUL!H400)</f>
        <v>-</v>
      </c>
      <c r="F396" s="100" t="str">
        <f>IF(SP_SUL!M400="","*",SP_SUL!M400)</f>
        <v>ZCD</v>
      </c>
      <c r="G396" s="95" t="str">
        <f>IF(SP_SUL!I400="","*",SP_SUL!I400)</f>
        <v>-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-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>
        <f>IF(SP_SUL!B401="","*",SP_SUL!B401)</f>
        <v>46070</v>
      </c>
      <c r="D397" s="94" t="str">
        <f>IF(SP_SUL!D401="","*",SP_SUL!D401)</f>
        <v>KLECIO (TP-699)</v>
      </c>
      <c r="E397" s="94" t="str">
        <f>IF(SP_SUL!H401="","*",SP_SUL!H401)</f>
        <v>-</v>
      </c>
      <c r="F397" s="100" t="str">
        <f>IF(SP_SUL!M401="","*",SP_SUL!M401)</f>
        <v>ZAC-S</v>
      </c>
      <c r="G397" s="95" t="str">
        <f>IF(SP_SUL!I401="","*",SP_SUL!I401)</f>
        <v>-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-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>
        <f>IF(SP_SUL!B402="","*",SP_SUL!B402)</f>
        <v>46070</v>
      </c>
      <c r="D398" s="94" t="str">
        <f>IF(SP_SUL!D402="","*",SP_SUL!D402)</f>
        <v>E42</v>
      </c>
      <c r="E398" s="94" t="str">
        <f>IF(SP_SUL!H402="","*",SP_SUL!H402)</f>
        <v>ZBV3</v>
      </c>
      <c r="F398" s="100" t="str">
        <f>IF(SP_SUL!M402="","*",SP_SUL!M402)</f>
        <v>ZBM</v>
      </c>
      <c r="G398" s="95" t="str">
        <f>IF(SP_SUL!I402="","*",SP_SUL!I402)</f>
        <v>ZBV3</v>
      </c>
      <c r="H398" s="95" t="str">
        <f>IF(SP_SUL!AB402="","*",SP_SUL!AB402)</f>
        <v>FIXO + ESCALA</v>
      </c>
      <c r="I398" s="95" t="str">
        <f>IF(SP_SUL!AC402="","*",SP_SUL!AC402)</f>
        <v>AGD ACIONAMENTO PCM</v>
      </c>
      <c r="J398" s="96" t="str">
        <f>IF(SP_SUL!AA402="","*",SP_SUL!AA402)</f>
        <v>3 ( Lucas  fixo)+ 2 Escala</v>
      </c>
      <c r="K398" s="97">
        <f>IF(SP_SUL!AD402="","*",SP_SUL!AD402)</f>
        <v>0.41666666666666669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>
        <f>IF(SP_SUL!B404="","*",SP_SUL!B404)</f>
        <v>46070</v>
      </c>
      <c r="D400" s="94" t="str">
        <f>IF(SP_SUL!D404="","*",SP_SUL!D404)</f>
        <v>ROGÉRIO (TP-730)</v>
      </c>
      <c r="E400" s="94" t="str">
        <f>IF(SP_SUL!H404="","*",SP_SUL!H404)</f>
        <v>-</v>
      </c>
      <c r="F400" s="100" t="str">
        <f>IF(SP_SUL!M404="","*",SP_SUL!M404)</f>
        <v>ZXI-ZIC</v>
      </c>
      <c r="G400" s="95" t="str">
        <f>IF(SP_SUL!I404="","*",SP_SUL!I404)</f>
        <v>-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-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>
        <f>IF(SP_SUL!B405="","*",SP_SUL!B405)</f>
        <v>46070</v>
      </c>
      <c r="D401" s="94" t="str">
        <f>IF(SP_SUL!D405="","*",SP_SUL!D405)</f>
        <v>W59</v>
      </c>
      <c r="E401" s="94" t="str">
        <f>IF(SP_SUL!H405="","*",SP_SUL!H405)</f>
        <v>ZYU1</v>
      </c>
      <c r="F401" s="100" t="str">
        <f>IF(SP_SUL!M405="","*",SP_SUL!M405)</f>
        <v>ZXI-ZIC</v>
      </c>
      <c r="G401" s="95" t="str">
        <f>IF(SP_SUL!I405="","*",SP_SUL!I405)</f>
        <v>ZYU1</v>
      </c>
      <c r="H401" s="95" t="str">
        <f>IF(SP_SUL!AB405="","*",SP_SUL!AB405)</f>
        <v>FIXO</v>
      </c>
      <c r="I401" s="95" t="str">
        <f>IF(SP_SUL!AC405="","*",SP_SUL!AC405)</f>
        <v>*</v>
      </c>
      <c r="J401" s="96">
        <f>IF(SP_SUL!AA405="","*",SP_SUL!AA405)</f>
        <v>1</v>
      </c>
      <c r="K401" s="97">
        <f>IF(SP_SUL!AD405="","*",SP_SUL!AD405)</f>
        <v>0.29166666666666669</v>
      </c>
    </row>
    <row r="402" spans="2:11" hidden="1">
      <c r="B402" s="94" t="str">
        <f>IF(SP_SUL!Y406="","*",SP_SUL!Y406)</f>
        <v>*</v>
      </c>
      <c r="C402" s="95">
        <f>IF(SP_SUL!B406="","*",SP_SUL!B406)</f>
        <v>46070</v>
      </c>
      <c r="D402" s="94" t="str">
        <f>IF(SP_SUL!D406="","*",SP_SUL!D406)</f>
        <v>V93</v>
      </c>
      <c r="E402" s="94" t="str">
        <f>IF(SP_SUL!H406="","*",SP_SUL!H406)</f>
        <v>ZYU1</v>
      </c>
      <c r="F402" s="100" t="str">
        <f>IF(SP_SUL!M406="","*",SP_SUL!M406)</f>
        <v>ZYU-ZST</v>
      </c>
      <c r="G402" s="95" t="str">
        <f>IF(SP_SUL!I406="","*",SP_SUL!I406)</f>
        <v>ZYU1</v>
      </c>
      <c r="H402" s="95" t="str">
        <f>IF(SP_SUL!AB406="","*",SP_SUL!AB406)</f>
        <v>ESCALA</v>
      </c>
      <c r="I402" s="95" t="str">
        <f>IF(SP_SUL!AC406="","*",SP_SUL!AC406)</f>
        <v>ACIONAMENTO</v>
      </c>
      <c r="J402" s="96" t="str">
        <f>IF(SP_SUL!AA406="","*",SP_SUL!AA406)</f>
        <v>-</v>
      </c>
      <c r="K402" s="97">
        <f>IF(SP_SUL!AD406="","*",SP_SUL!AD406)</f>
        <v>0.29166666666666669</v>
      </c>
    </row>
    <row r="403" spans="2:11" hidden="1">
      <c r="B403" s="94" t="str">
        <f>IF(SP_SUL!Y407="","*",SP_SUL!Y407)</f>
        <v>*</v>
      </c>
      <c r="C403" s="95">
        <f>IF(SP_SUL!B407="","*",SP_SUL!B407)</f>
        <v>46070</v>
      </c>
      <c r="D403" s="94" t="str">
        <f>IF(SP_SUL!D407="","*",SP_SUL!D407)</f>
        <v>ROBSON (TF-701)</v>
      </c>
      <c r="E403" s="94" t="str">
        <f>IF(SP_SUL!H407="","*",SP_SUL!H407)</f>
        <v>-</v>
      </c>
      <c r="F403" s="100" t="str">
        <f>IF(SP_SUL!M407="","*",SP_SUL!M407)</f>
        <v>ZDY-ZFY</v>
      </c>
      <c r="G403" s="95" t="str">
        <f>IF(SP_SUL!I407="","*",SP_SUL!I407)</f>
        <v>-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-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>
        <f>IF(SP_SUL!B408="","*",SP_SUL!B408)</f>
        <v>46070</v>
      </c>
      <c r="D404" s="94" t="str">
        <f>IF(SP_SUL!D408="","*",SP_SUL!D408)</f>
        <v>JACIANO (TF-674)</v>
      </c>
      <c r="E404" s="94" t="str">
        <f>IF(SP_SUL!H408="","*",SP_SUL!H408)</f>
        <v>-</v>
      </c>
      <c r="F404" s="100" t="str">
        <f>IF(SP_SUL!M408="","*",SP_SUL!M408)</f>
        <v>ZDY-ZFY</v>
      </c>
      <c r="G404" s="95" t="str">
        <f>IF(SP_SUL!I408="","*",SP_SUL!I408)</f>
        <v>-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>
        <f>IF(SP_SUL!B411="","*",SP_SUL!B411)</f>
        <v>46070</v>
      </c>
      <c r="D407" s="94" t="str">
        <f>IF(SP_SUL!D411="","*",SP_SUL!D411)</f>
        <v>SUPER ZWW</v>
      </c>
      <c r="E407" s="94" t="str">
        <f>IF(SP_SUL!H411="","*",SP_SUL!H411)</f>
        <v>-</v>
      </c>
      <c r="F407" s="100" t="str">
        <f>IF(SP_SUL!M411="","*",SP_SUL!M411)</f>
        <v>ZKW-ZLU</v>
      </c>
      <c r="G407" s="95" t="str">
        <f>IF(SP_SUL!I411="","*",SP_SUL!I411)</f>
        <v>-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>
        <f>IF(SP_SUL!B412="","*",SP_SUL!B412)</f>
        <v>46070</v>
      </c>
      <c r="D408" s="94" t="str">
        <f>IF(SP_SUL!D412="","*",SP_SUL!D412)</f>
        <v>V89</v>
      </c>
      <c r="E408" s="94" t="str">
        <f>IF(SP_SUL!H412="","*",SP_SUL!H412)</f>
        <v>102ZKW2</v>
      </c>
      <c r="F408" s="100" t="str">
        <f>IF(SP_SUL!M412="","*",SP_SUL!M412)</f>
        <v>ZKW-ZLU</v>
      </c>
      <c r="G408" s="95" t="str">
        <f>IF(SP_SUL!I412="","*",SP_SUL!I412)</f>
        <v>102ZKW2</v>
      </c>
      <c r="H408" s="95" t="str">
        <f>IF(SP_SUL!AB412="","*",SP_SUL!AB412)</f>
        <v>FIXO</v>
      </c>
      <c r="I408" s="95" t="str">
        <f>IF(SP_SUL!AC412="","*",SP_SUL!AC412)</f>
        <v>*</v>
      </c>
      <c r="J408" s="96">
        <f>IF(SP_SUL!AA412="","*",SP_SUL!AA412)</f>
        <v>1</v>
      </c>
      <c r="K408" s="97">
        <f>IF(SP_SUL!AD412="","*",SP_SUL!AD412)</f>
        <v>0.35416666666666669</v>
      </c>
    </row>
    <row r="409" spans="2:11" hidden="1">
      <c r="B409" s="94" t="str">
        <f>IF(SP_SUL!Y413="","*",SP_SUL!Y413)</f>
        <v>*</v>
      </c>
      <c r="C409" s="95">
        <f>IF(SP_SUL!B413="","*",SP_SUL!B413)</f>
        <v>46070</v>
      </c>
      <c r="D409" s="94" t="str">
        <f>IF(SP_SUL!D413="","*",SP_SUL!D413)</f>
        <v>E17</v>
      </c>
      <c r="E409" s="94" t="str">
        <f>IF(SP_SUL!H413="","*",SP_SUL!H413)</f>
        <v>102ZKW2</v>
      </c>
      <c r="F409" s="100" t="str">
        <f>IF(SP_SUL!M413="","*",SP_SUL!M413)</f>
        <v>ZKW-ZLU</v>
      </c>
      <c r="G409" s="95" t="str">
        <f>IF(SP_SUL!I413="","*",SP_SUL!I413)</f>
        <v>102ZKW2</v>
      </c>
      <c r="H409" s="95" t="str">
        <f>IF(SP_SUL!AB413="","*",SP_SUL!AB413)</f>
        <v>FIXO</v>
      </c>
      <c r="I409" s="95" t="str">
        <f>IF(SP_SUL!AC413="","*",SP_SUL!AC413)</f>
        <v>*</v>
      </c>
      <c r="J409" s="96">
        <f>IF(SP_SUL!AA413="","*",SP_SUL!AA413)</f>
        <v>1</v>
      </c>
      <c r="K409" s="97">
        <f>IF(SP_SUL!AD413="","*",SP_SUL!AD413)</f>
        <v>0.35416666666666669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>
        <f>IF(SP_SUL!B417="","*",SP_SUL!B417)</f>
        <v>46070</v>
      </c>
      <c r="D413" s="94" t="str">
        <f>IF(SP_SUL!D417="","*",SP_SUL!D417)</f>
        <v>MODERNIZAÇÃO SERRA</v>
      </c>
      <c r="E413" s="94" t="str">
        <f>IF(SP_SUL!H417="","*",SP_SUL!H417)</f>
        <v>-</v>
      </c>
      <c r="F413" s="100" t="str">
        <f>IF(SP_SUL!M417="","*",SP_SUL!M417)</f>
        <v>ZEJ-ZRB</v>
      </c>
      <c r="G413" s="95" t="str">
        <f>IF(SP_SUL!I417="","*",SP_SUL!I417)</f>
        <v>-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-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>
        <f>IF(SP_SUL!B418="","*",SP_SUL!B418)</f>
        <v>46070</v>
      </c>
      <c r="D414" s="94" t="str">
        <f>IF(SP_SUL!D418="","*",SP_SUL!D418)</f>
        <v>W96</v>
      </c>
      <c r="E414" s="94" t="str">
        <f>IF(SP_SUL!H418="","*",SP_SUL!H418)</f>
        <v>ZEM-1</v>
      </c>
      <c r="F414" s="100" t="str">
        <f>IF(SP_SUL!M418="","*",SP_SUL!M418)</f>
        <v>ZEJ-ZRB</v>
      </c>
      <c r="G414" s="95" t="str">
        <f>IF(SP_SUL!I418="","*",SP_SUL!I418)</f>
        <v>ZEM-1</v>
      </c>
      <c r="H414" s="95" t="str">
        <f>IF(SP_SUL!AB418="","*",SP_SUL!AB418)</f>
        <v>FIXO</v>
      </c>
      <c r="I414" s="95" t="str">
        <f>IF(SP_SUL!AC418="","*",SP_SUL!AC418)</f>
        <v>*</v>
      </c>
      <c r="J414" s="96">
        <f>IF(SP_SUL!AA418="","*",SP_SUL!AA418)</f>
        <v>1</v>
      </c>
      <c r="K414" s="97">
        <f>IF(SP_SUL!AD418="","*",SP_SUL!AD418)</f>
        <v>0.29166666666666669</v>
      </c>
    </row>
    <row r="415" spans="2:11" hidden="1">
      <c r="B415" s="94" t="str">
        <f>IF(SP_SUL!Y419="","*",SP_SUL!Y419)</f>
        <v>*</v>
      </c>
      <c r="C415" s="95">
        <f>IF(SP_SUL!B419="","*",SP_SUL!B419)</f>
        <v>46070</v>
      </c>
      <c r="D415" s="94" t="str">
        <f>IF(SP_SUL!D419="","*",SP_SUL!D419)</f>
        <v>MATEUS (TP-809)</v>
      </c>
      <c r="E415" s="94" t="str">
        <f>IF(SP_SUL!H419="","*",SP_SUL!H419)</f>
        <v>-</v>
      </c>
      <c r="F415" s="100" t="str">
        <f>IF(SP_SUL!M419="","*",SP_SUL!M419)</f>
        <v>ZEJ-ZRB</v>
      </c>
      <c r="G415" s="95" t="str">
        <f>IF(SP_SUL!I419="","*",SP_SUL!I419)</f>
        <v>-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-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>
        <f>IF(SP_SUL!B420="","*",SP_SUL!B420)</f>
        <v>46070</v>
      </c>
      <c r="D416" s="94" t="str">
        <f>IF(SP_SUL!D420="","*",SP_SUL!D420)</f>
        <v>ADENISON (TP-810)</v>
      </c>
      <c r="E416" s="94" t="str">
        <f>IF(SP_SUL!H420="","*",SP_SUL!H420)</f>
        <v>-</v>
      </c>
      <c r="F416" s="100" t="str">
        <f>IF(SP_SUL!M420="","*",SP_SUL!M420)</f>
        <v>ZEJ</v>
      </c>
      <c r="G416" s="95" t="str">
        <f>IF(SP_SUL!I420="","*",SP_SUL!I420)</f>
        <v>-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-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MODERNIZAÇÃO SERRA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W61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V85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MODERNIZAÇÃO SERRA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W62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>
        <f>IF(SP_SUL!B430="","*",SP_SUL!B430)</f>
        <v>46070</v>
      </c>
      <c r="D426" s="94" t="str">
        <f>IF(SP_SUL!D430="","*",SP_SUL!D430)</f>
        <v>ANDERSON (TF-680)</v>
      </c>
      <c r="E426" s="94" t="str">
        <f>IF(SP_SUL!H430="","*",SP_SUL!H430)</f>
        <v>-</v>
      </c>
      <c r="F426" s="100" t="str">
        <f>IF(SP_SUL!M430="","*",SP_SUL!M430)</f>
        <v>ZGP-ZPT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-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>
        <f>IF(SP_SUL!B431="","*",SP_SUL!B431)</f>
        <v>46070</v>
      </c>
      <c r="D427" s="94" t="str">
        <f>IF(SP_SUL!D431="","*",SP_SUL!D431)</f>
        <v>DIEGO (TF-42)</v>
      </c>
      <c r="E427" s="94" t="str">
        <f>IF(SP_SUL!H431="","*",SP_SUL!H431)</f>
        <v>-</v>
      </c>
      <c r="F427" s="100" t="str">
        <f>IF(SP_SUL!M431="","*",SP_SUL!M431)</f>
        <v>PAT-ZGM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-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>
        <f>IF(SP_SUL!B432="","*",SP_SUL!B432)</f>
        <v>46070</v>
      </c>
      <c r="D428" s="94" t="str">
        <f>IF(SP_SUL!D432="","*",SP_SUL!D432)</f>
        <v>EXPANSÃO TURMA 1</v>
      </c>
      <c r="E428" s="94" t="str">
        <f>IF(SP_SUL!H432="","*",SP_SUL!H432)</f>
        <v>-</v>
      </c>
      <c r="F428" s="100" t="str">
        <f>IF(SP_SUL!M432="","*",SP_SUL!M432)</f>
        <v>PAT-ZGM</v>
      </c>
      <c r="G428" s="95" t="str">
        <f>IF(SP_SUL!I432="","*",SP_SUL!I432)</f>
        <v>-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-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6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2026-02-16T15:16:59Z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