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2" documentId="120_S{118792C3-22EF-5104-A093-F22BFE3913F3}" xr6:coauthVersionLast="47" xr6:coauthVersionMax="47" xr10:uidLastSave="{2D780672-38AA-44C8-97C3-3C20A64DFF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6" i="1" l="1" a="1"/>
  <c r="N136" i="1" s="1"/>
  <c r="M136" i="1" a="1"/>
  <c r="M136" i="1" s="1"/>
  <c r="G136" i="1"/>
  <c r="N137" i="1" a="1"/>
  <c r="N137" i="1" s="1"/>
  <c r="M137" i="1" a="1"/>
  <c r="M137" i="1" s="1"/>
  <c r="G137" i="1"/>
  <c r="M139" i="1" a="1"/>
  <c r="M139" i="1" s="1"/>
  <c r="G139" i="1"/>
  <c r="N140" i="1" a="1"/>
  <c r="N140" i="1" s="1"/>
  <c r="M140" i="1" a="1"/>
  <c r="M140" i="1" s="1"/>
  <c r="G140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BC53" i="1" s="1" a="1"/>
  <c r="BC53" i="1" s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BC75" i="1" s="1" a="1"/>
  <c r="BC75" i="1" s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R103" i="15" s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R104" i="15" s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R107" i="15" s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R110" i="15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R116" i="15" s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R136" i="1"/>
  <c r="R133" i="15" s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R137" i="1"/>
  <c r="R134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R139" i="1"/>
  <c r="R136" i="15" s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R140" i="1"/>
  <c r="R137" i="15" s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R138" i="15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117" i="1" l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<sst xmlns="http://schemas.openxmlformats.org/spreadsheetml/2006/main" count="4445" uniqueCount="1241">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</sst>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W117" activePane="topRight" state="frozen"/>
      <selection pane="topRight" activeCell="D130" sqref="D1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/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/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/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1166</v>
      </c>
      <c r="X124" s="104" t="s">
        <v>386</v>
      </c>
      <c r="Y124" s="129"/>
      <c r="Z124" s="104"/>
      <c r="AA124" s="105" t="s">
        <v>1167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/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</v>
      </c>
      <c r="B128" s="102"/>
      <c r="C128" s="135" t="str">
        <f>IF(BS_CONTROLE[[#This Row],[DATA]]="","",WEEKNUM(BS_CONTROLE[[#This Row],[DATA]]))</f>
        <v/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1168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>CAIQUE (TP-869)</v>
      </c>
      <c r="B129" s="102"/>
      <c r="C129" s="135" t="str">
        <f>IF(BS_CONTROLE[[#This Row],[DATA]]="","",WEEKNUM(BS_CONTROLE[[#This Row],[DATA]]))</f>
        <v/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>ADENISON (TP-810)</v>
      </c>
      <c r="B130" s="102"/>
      <c r="C130" s="135" t="str">
        <f>IF(BS_CONTROLE[[#This Row],[DATA]]="","",WEEKNUM(BS_CONTROLE[[#This Row],[DATA]]))</f>
        <v/>
      </c>
      <c r="D130" s="104" t="s">
        <v>812</v>
      </c>
      <c r="E130" s="159"/>
      <c r="F130" s="126"/>
      <c r="G130" s="142" t="e">
        <f>IF(D130="","*",VLOOKUP(F130,BS_ATIVIDADE[],3,FALSE))</f>
        <v>#N/A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/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/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/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/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 xml:space="preserve">TURMA FIXA VIA </v>
      </c>
      <c r="B136" s="102"/>
      <c r="C136" s="135" t="str">
        <f>IF(BS_CONTROLE[[#This Row],[DATA]]="","",WEEKNUM(BS_CONTROLE[[#This Row],[DATA]]))</f>
        <v/>
      </c>
      <c r="D136" s="104" t="s">
        <v>810</v>
      </c>
      <c r="E136" s="159">
        <v>125</v>
      </c>
      <c r="F136" s="126" t="s">
        <v>714</v>
      </c>
      <c r="G136" s="142" t="str">
        <f>IF(D136="","*",VLOOKUP(F136,BS_ATIVIDADE[],3,FALSE))</f>
        <v>AMV</v>
      </c>
      <c r="H136" s="106"/>
      <c r="I136" s="106"/>
      <c r="J136" s="105">
        <v>92</v>
      </c>
      <c r="K136" s="105">
        <v>68.760000000000005</v>
      </c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6" s="106">
        <v>0.45833333333333331</v>
      </c>
      <c r="P136" s="106">
        <v>8.3333333333333329E-2</v>
      </c>
      <c r="Q136" s="105">
        <v>1</v>
      </c>
      <c r="R136" s="10" t="str">
        <f>IFERROR(_xlfn.XLOOKUP(F136, BS_ATIVIDADE[ATIVIDADE],BS_ATIVIDADE[UNIDADE] ), "*")</f>
        <v>Nº DE PEÇAS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AMV - JACARÉ</v>
      </c>
      <c r="AJ136" s="9" t="str">
        <f>IF(BS_CONTROLE[[#This Row],[Atividade]]=0, "-", BS_CONTROLE[[#This Row],[Atividade]])</f>
        <v>PDM - AMV - JACARÉ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ZEZ-069</v>
      </c>
      <c r="AN136" s="105" t="str">
        <f>IF(BS_CONTROLE[[#This Row],[SB]]=0, "-", BS_CONTROLE[[#This Row],[SB]])</f>
        <v>K70K692</v>
      </c>
      <c r="AO136" s="105">
        <f>IF(BS_CONTROLE[[#This Row],[SUB]]=0, "-", BS_CONTROLE[[#This Row],[SUB]])</f>
        <v>92</v>
      </c>
      <c r="AP136" s="105">
        <f>BS_CONTROLE[[#This Row],[KM - Inicio]]</f>
        <v>68.760000000000005</v>
      </c>
      <c r="AQ136" s="105">
        <f>BS_CONTROLE[[#This Row],[KM - Inicio]]</f>
        <v>68.760000000000005</v>
      </c>
      <c r="AR136" s="108"/>
      <c r="AS136" s="108"/>
      <c r="AT136" s="108"/>
      <c r="AU136" s="136"/>
      <c r="AV136" s="136"/>
      <c r="AW136" s="14"/>
      <c r="AX136" s="14"/>
      <c r="AY136" s="164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Nº DE PEÇAS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>THIAGO (TF-685)</v>
      </c>
      <c r="B137" s="102"/>
      <c r="C137" s="135" t="str">
        <f>IF(BS_CONTROLE[[#This Row],[DATA]]="","",WEEKNUM(BS_CONTROLE[[#This Row],[DATA]]))</f>
        <v/>
      </c>
      <c r="D137" s="104" t="s">
        <v>902</v>
      </c>
      <c r="E137" s="159">
        <v>127</v>
      </c>
      <c r="F137" s="126" t="s">
        <v>714</v>
      </c>
      <c r="G137" s="142" t="str">
        <f>IF(D137="","*",VLOOKUP(F137,BS_ATIVIDADE[],3,FALSE))</f>
        <v>AMV</v>
      </c>
      <c r="H137" s="106"/>
      <c r="I137" s="106"/>
      <c r="J137" s="105">
        <v>92</v>
      </c>
      <c r="K137" s="105">
        <v>101.87</v>
      </c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ZGP-ZWU</v>
      </c>
      <c r="AN137" s="105" t="str">
        <f>IF(BS_CONTROLE[[#This Row],[SB]]=0, "-", BS_CONTROLE[[#This Row],[SB]])</f>
        <v>ZGP1002</v>
      </c>
      <c r="AO137" s="105">
        <f>IF(BS_CONTROLE[[#This Row],[SUB]]=0, "-", BS_CONTROLE[[#This Row],[SUB]])</f>
        <v>92</v>
      </c>
      <c r="AP137" s="105">
        <f>BS_CONTROLE[[#This Row],[KM - Inicio]]</f>
        <v>101.87</v>
      </c>
      <c r="AQ137" s="105">
        <f>BS_CONTROLE[[#This Row],[KM - Inicio]]</f>
        <v>101.87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>HUELTON (TP-725)</v>
      </c>
      <c r="B139" s="102"/>
      <c r="C139" s="135" t="str">
        <f>IF(BS_CONTROLE[[#This Row],[DATA]]="","",WEEKNUM(BS_CONTROLE[[#This Row],[DATA]]))</f>
        <v/>
      </c>
      <c r="D139" s="104" t="s">
        <v>854</v>
      </c>
      <c r="E139" s="159">
        <v>129</v>
      </c>
      <c r="F139" s="126" t="s">
        <v>740</v>
      </c>
      <c r="G139" s="142" t="str">
        <f>IF(D139="","*",VLOOKUP(F139,BS_ATIVIDADE[],3,FALSE))</f>
        <v>SOLDA</v>
      </c>
      <c r="H139" s="106"/>
      <c r="I139" s="106"/>
      <c r="J139" s="105">
        <v>92</v>
      </c>
      <c r="K139" s="105">
        <v>106.7</v>
      </c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9" s="127" t="s">
        <v>367</v>
      </c>
      <c r="O139" s="106">
        <v>0.41666666666666669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ZPT</v>
      </c>
      <c r="AN139" s="105" t="str">
        <f>IF(BS_CONTROLE[[#This Row],[SB]]=0, "-", BS_CONTROLE[[#This Row],[SB]])</f>
        <v>ZPT2</v>
      </c>
      <c r="AO139" s="105">
        <f>IF(BS_CONTROLE[[#This Row],[SUB]]=0, "-", BS_CONTROLE[[#This Row],[SUB]])</f>
        <v>92</v>
      </c>
      <c r="AP139" s="105">
        <f>BS_CONTROLE[[#This Row],[KM - Inicio]]</f>
        <v>106.7</v>
      </c>
      <c r="AQ139" s="105">
        <f>BS_CONTROLE[[#This Row],[KM - Inicio]]</f>
        <v>106.7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>LEANDRO (TP-727)</v>
      </c>
      <c r="B140" s="102"/>
      <c r="C140" s="135" t="str">
        <f>IF(BS_CONTROLE[[#This Row],[DATA]]="","",WEEKNUM(BS_CONTROLE[[#This Row],[DATA]]))</f>
        <v/>
      </c>
      <c r="D140" s="104" t="s">
        <v>878</v>
      </c>
      <c r="E140" s="159">
        <v>133</v>
      </c>
      <c r="F140" s="126" t="s">
        <v>744</v>
      </c>
      <c r="G140" s="142" t="str">
        <f>IF(D140="","*",VLOOKUP(F140,BS_ATIVIDADE[],3,FALSE))</f>
        <v>DORMENTE - SUBSTITUIÇÂO</v>
      </c>
      <c r="H140" s="106"/>
      <c r="I140" s="106"/>
      <c r="J140" s="105">
        <v>30</v>
      </c>
      <c r="K140" s="105">
        <v>112.7</v>
      </c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0" s="127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0" s="106">
        <v>0.375</v>
      </c>
      <c r="P140" s="106">
        <v>8.3333333333333329E-2</v>
      </c>
      <c r="Q140" s="105">
        <v>30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ZGM-109</v>
      </c>
      <c r="AN140" s="105">
        <f>IF(BS_CONTROLE[[#This Row],[SB]]=0, "-", BS_CONTROLE[[#This Row],[SB]])</f>
        <v>1131121</v>
      </c>
      <c r="AO140" s="105">
        <f>IF(BS_CONTROLE[[#This Row],[SUB]]=0, "-", BS_CONTROLE[[#This Row],[SUB]])</f>
        <v>30</v>
      </c>
      <c r="AP140" s="105">
        <f>BS_CONTROLE[[#This Row],[KM - Inicio]]</f>
        <v>112.7</v>
      </c>
      <c r="AQ140" s="105">
        <f>BS_CONTROLE[[#This Row],[KM - Inicio]]</f>
        <v>112.7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1169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1170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1171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1171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0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0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0">
    <cfRule type="expression" dxfId="201" priority="53998">
      <formula>#REF!=1</formula>
    </cfRule>
  </conditionalFormatting>
  <conditionalFormatting sqref="BE6:BE1000 AY6:AY1000 U6:U1000">
    <cfRule type="cellIs" dxfId="200" priority="53982" operator="equal">
      <formula>"ERRO"</formula>
    </cfRule>
  </conditionalFormatting>
  <conditionalFormatting sqref="BQ6:BQ1000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0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0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1172</v>
      </c>
      <c r="C3" s="174" t="s">
        <v>1173</v>
      </c>
      <c r="D3" s="174" t="s">
        <v>1174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1175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1176</v>
      </c>
      <c r="C4" s="160" t="s">
        <v>1177</v>
      </c>
      <c r="D4" s="160" t="s">
        <v>1178</v>
      </c>
      <c r="E4" s="160" t="s">
        <v>1179</v>
      </c>
      <c r="F4" s="160" t="s">
        <v>4</v>
      </c>
      <c r="G4" s="160" t="s">
        <v>1180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1181</v>
      </c>
      <c r="C6" s="161">
        <v>407867</v>
      </c>
      <c r="D6" s="161" t="s">
        <v>1182</v>
      </c>
      <c r="E6" s="161" t="s">
        <v>789</v>
      </c>
      <c r="F6" s="161" t="s">
        <v>1183</v>
      </c>
      <c r="G6" s="162"/>
    </row>
    <row r="7" spans="2:7">
      <c r="B7" s="161" t="s">
        <v>1184</v>
      </c>
      <c r="C7" s="161">
        <v>293644</v>
      </c>
      <c r="D7" s="161" t="s">
        <v>1185</v>
      </c>
      <c r="E7" s="161" t="s">
        <v>789</v>
      </c>
      <c r="F7" s="161" t="s">
        <v>1183</v>
      </c>
      <c r="G7" s="162"/>
    </row>
    <row r="8" spans="2:7">
      <c r="B8" s="161" t="s">
        <v>1186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1187</v>
      </c>
      <c r="C9" s="161">
        <v>256790</v>
      </c>
      <c r="D9" s="161" t="s">
        <v>1188</v>
      </c>
      <c r="E9" s="161" t="s">
        <v>790</v>
      </c>
      <c r="F9" s="161" t="s">
        <v>1189</v>
      </c>
      <c r="G9" s="162">
        <v>46357</v>
      </c>
    </row>
    <row r="10" spans="2:7">
      <c r="B10" s="161" t="s">
        <v>1190</v>
      </c>
      <c r="C10" s="161">
        <v>265193</v>
      </c>
      <c r="D10" s="161" t="s">
        <v>1191</v>
      </c>
      <c r="E10" s="161" t="s">
        <v>791</v>
      </c>
      <c r="F10" s="161" t="s">
        <v>1068</v>
      </c>
      <c r="G10" s="161" t="s">
        <v>1192</v>
      </c>
    </row>
    <row r="11" spans="2:7">
      <c r="B11" s="161" t="s">
        <v>1193</v>
      </c>
      <c r="C11" s="161">
        <v>293716</v>
      </c>
      <c r="D11" s="161" t="s">
        <v>1194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1195</v>
      </c>
      <c r="C12" s="161">
        <v>257258</v>
      </c>
      <c r="D12" s="161" t="s">
        <v>1196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1197</v>
      </c>
      <c r="C13" s="161">
        <v>371147</v>
      </c>
      <c r="D13" s="161" t="s">
        <v>1198</v>
      </c>
      <c r="E13" s="161" t="s">
        <v>792</v>
      </c>
      <c r="F13" s="161" t="s">
        <v>128</v>
      </c>
      <c r="G13" s="161" t="s">
        <v>1192</v>
      </c>
    </row>
    <row r="14" spans="2:7">
      <c r="B14" s="161" t="s">
        <v>1199</v>
      </c>
      <c r="C14" s="161">
        <v>259230</v>
      </c>
      <c r="D14" s="161" t="s">
        <v>1200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1201</v>
      </c>
      <c r="C15" s="161">
        <v>370705</v>
      </c>
      <c r="D15" s="161"/>
      <c r="E15" s="161" t="s">
        <v>792</v>
      </c>
      <c r="F15" s="161" t="s">
        <v>128</v>
      </c>
      <c r="G15" s="161" t="s">
        <v>1192</v>
      </c>
    </row>
    <row r="16" spans="2:7">
      <c r="B16" s="161" t="s">
        <v>1202</v>
      </c>
      <c r="C16" s="161">
        <v>258542</v>
      </c>
      <c r="D16" s="161" t="s">
        <v>1203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1204</v>
      </c>
      <c r="C17" s="161">
        <v>257050</v>
      </c>
      <c r="D17" s="161" t="s">
        <v>1205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1206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1207</v>
      </c>
      <c r="D4" s="163" t="s">
        <v>1208</v>
      </c>
      <c r="E4" s="163" t="s">
        <v>1209</v>
      </c>
      <c r="F4" s="160" t="s">
        <v>1210</v>
      </c>
      <c r="G4" s="163" t="s">
        <v>1211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1213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1214</v>
      </c>
      <c r="G9" s="167" t="s">
        <v>1215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1212</v>
      </c>
      <c r="G10" s="167"/>
    </row>
    <row r="11" spans="2:7">
      <c r="B11" s="167" t="s">
        <v>1216</v>
      </c>
      <c r="C11" s="167">
        <v>9038</v>
      </c>
      <c r="D11" s="168">
        <v>46076</v>
      </c>
      <c r="E11" s="167">
        <v>8698</v>
      </c>
      <c r="F11" s="169" t="s">
        <v>1217</v>
      </c>
      <c r="G11" s="167"/>
    </row>
    <row r="12" spans="2:7">
      <c r="B12" s="167" t="s">
        <v>709</v>
      </c>
      <c r="C12" s="167" t="s">
        <v>1218</v>
      </c>
      <c r="D12" s="168">
        <v>46066</v>
      </c>
      <c r="E12" s="167">
        <v>9500</v>
      </c>
      <c r="F12" s="169" t="s">
        <v>1219</v>
      </c>
      <c r="G12" s="167"/>
    </row>
    <row r="13" spans="2:7">
      <c r="B13" s="167" t="s">
        <v>709</v>
      </c>
      <c r="C13" s="167" t="s">
        <v>1220</v>
      </c>
      <c r="D13" s="168">
        <v>46066</v>
      </c>
      <c r="E13" s="167">
        <v>10500</v>
      </c>
      <c r="F13" s="169" t="s">
        <v>1219</v>
      </c>
      <c r="G13" s="167"/>
    </row>
    <row r="14" spans="2:7">
      <c r="B14" s="167" t="s">
        <v>709</v>
      </c>
      <c r="C14" s="167" t="s">
        <v>1221</v>
      </c>
      <c r="D14" s="168">
        <v>46066</v>
      </c>
      <c r="E14" s="167">
        <v>9000</v>
      </c>
      <c r="F14" s="169" t="s">
        <v>1219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1222</v>
      </c>
      <c r="V1" s="215"/>
      <c r="W1" s="215"/>
    </row>
    <row r="2" spans="1:23" ht="15" customHeight="1">
      <c r="A2" s="87" t="s">
        <v>1223</v>
      </c>
      <c r="B2" s="87" t="s">
        <v>1224</v>
      </c>
      <c r="C2" s="87" t="s">
        <v>376</v>
      </c>
      <c r="D2" s="88" t="s">
        <v>958</v>
      </c>
      <c r="E2" s="88" t="s">
        <v>4</v>
      </c>
      <c r="F2" s="88" t="s">
        <v>1225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1226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*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*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*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*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*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 t="str">
        <f>IF(SP_SUL!B128="","*",SP_SUL!B128)</f>
        <v>*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ADENISON (TP-810)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*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 t="str">
        <f>IF(SP_SUL!B136="","*",SP_SUL!B136)</f>
        <v>*</v>
      </c>
      <c r="G133" s="145" t="str">
        <f>IF(SP_SUL!D136="","*",SP_SUL!D136)</f>
        <v xml:space="preserve">TURMA FIXA VIA </v>
      </c>
      <c r="H133" s="145" t="str">
        <f>IF(SP_SUL!F136="","*",SP_SUL!F136)</f>
        <v>PDM - AMV - JACARÉ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ZEZ-069</v>
      </c>
      <c r="L133" s="139" t="str">
        <f>IF(SP_SUL!N136="","*",SP_SUL!N136)</f>
        <v>K70K692</v>
      </c>
      <c r="M133" s="140">
        <f>IF(SP_SUL!J136="","*",SP_SUL!J136)</f>
        <v>92</v>
      </c>
      <c r="N133" s="144">
        <f>IF(SP_SUL!K136="","*",SP_SUL!K136)</f>
        <v>68.760000000000005</v>
      </c>
      <c r="O133" s="144" t="str">
        <f>IF(SP_SUL!L136="","*",SP_SUL!L136)</f>
        <v>*</v>
      </c>
      <c r="P133" s="143">
        <f>IF(SP_SUL!O136="","*",SP_SUL!O136)</f>
        <v>0.45833333333333331</v>
      </c>
      <c r="Q133" s="143">
        <f>IF(SP_SUL!P136="","*",SP_SUL!P136)</f>
        <v>8.3333333333333329E-2</v>
      </c>
      <c r="R133" s="145" t="str">
        <f>IF(SP_SUL!Q136="","*",CONCATENATE(SP_SUL!Q136," ",SP_SUL!R136))</f>
        <v>1 Nº DE PEÇAS</v>
      </c>
      <c r="S133" s="145" t="str">
        <f>IF(SP_SUL!V136="","*",SP_SUL!V136)</f>
        <v>*</v>
      </c>
      <c r="T133" s="145" t="str">
        <f>IF(SP_SUL!W136="","*",SP_SUL!W136)</f>
        <v>*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 t="str">
        <f>IF(SP_SUL!B137="","*",SP_SUL!B137)</f>
        <v>*</v>
      </c>
      <c r="G134" s="145" t="str">
        <f>IF(SP_SUL!D137="","*",SP_SUL!D137)</f>
        <v>THIAGO (TF-685)</v>
      </c>
      <c r="H134" s="145" t="str">
        <f>IF(SP_SUL!F137="","*",SP_SUL!F137)</f>
        <v>PDM - AMV - JACARÉ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ZGP-ZWU</v>
      </c>
      <c r="L134" s="139" t="str">
        <f>IF(SP_SUL!N137="","*",SP_SUL!N137)</f>
        <v>ZGP1002</v>
      </c>
      <c r="M134" s="140">
        <f>IF(SP_SUL!J137="","*",SP_SUL!J137)</f>
        <v>92</v>
      </c>
      <c r="N134" s="144">
        <f>IF(SP_SUL!K137="","*",SP_SUL!K137)</f>
        <v>101.87</v>
      </c>
      <c r="O134" s="144" t="str">
        <f>IF(SP_SUL!L137="","*",SP_SUL!L137)</f>
        <v>*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*</v>
      </c>
      <c r="T134" s="145" t="str">
        <f>IF(SP_SUL!W137="","*",SP_SUL!W137)</f>
        <v>*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 t="str">
        <f>IF(SP_SUL!B139="","*",SP_SUL!B139)</f>
        <v>*</v>
      </c>
      <c r="G136" s="145" t="str">
        <f>IF(SP_SUL!D139="","*",SP_SUL!D139)</f>
        <v>HUELTON (TP-725)</v>
      </c>
      <c r="H136" s="145" t="str">
        <f>IF(SP_SUL!F139="","*",SP_SUL!F139)</f>
        <v>PDM - SOLDA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ZPT</v>
      </c>
      <c r="L136" s="139" t="str">
        <f>IF(SP_SUL!N139="","*",SP_SUL!N139)</f>
        <v>ZPT2</v>
      </c>
      <c r="M136" s="140">
        <f>IF(SP_SUL!J139="","*",SP_SUL!J139)</f>
        <v>92</v>
      </c>
      <c r="N136" s="144">
        <f>IF(SP_SUL!K139="","*",SP_SUL!K139)</f>
        <v>106.7</v>
      </c>
      <c r="O136" s="144" t="str">
        <f>IF(SP_SUL!L139="","*",SP_SUL!L139)</f>
        <v>*</v>
      </c>
      <c r="P136" s="143">
        <f>IF(SP_SUL!O139="","*",SP_SUL!O139)</f>
        <v>0.41666666666666669</v>
      </c>
      <c r="Q136" s="143">
        <f>IF(SP_SUL!P139="","*",SP_SUL!P139)</f>
        <v>8.3333333333333329E-2</v>
      </c>
      <c r="R136" s="145" t="str">
        <f>IF(SP_SUL!Q139="","*",CONCATENATE(SP_SUL!Q139," ",SP_SUL!R139))</f>
        <v>1 Nº DE SOLDA</v>
      </c>
      <c r="S136" s="145" t="str">
        <f>IF(SP_SUL!V139="","*",SP_SUL!V139)</f>
        <v>*</v>
      </c>
      <c r="T136" s="145" t="str">
        <f>IF(SP_SUL!W139="","*",SP_SUL!W139)</f>
        <v>*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 t="str">
        <f>IF(SP_SUL!B140="","*",SP_SUL!B140)</f>
        <v>*</v>
      </c>
      <c r="G137" s="145" t="str">
        <f>IF(SP_SUL!D140="","*",SP_SUL!D140)</f>
        <v>LEANDRO (TP-727)</v>
      </c>
      <c r="H137" s="145" t="str">
        <f>IF(SP_SUL!F140="","*",SP_SUL!F140)</f>
        <v>PDM - SUBSTITUIÇÃO - DORMENTE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ZGM-109</v>
      </c>
      <c r="L137" s="139">
        <f>IF(SP_SUL!N140="","*",SP_SUL!N140)</f>
        <v>1131121</v>
      </c>
      <c r="M137" s="140">
        <f>IF(SP_SUL!J140="","*",SP_SUL!J140)</f>
        <v>30</v>
      </c>
      <c r="N137" s="144">
        <f>IF(SP_SUL!K140="","*",SP_SUL!K140)</f>
        <v>112.7</v>
      </c>
      <c r="O137" s="144" t="str">
        <f>IF(SP_SUL!L140="","*",SP_SUL!L140)</f>
        <v>*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30 Nº DE DORMENTES</v>
      </c>
      <c r="S137" s="145" t="str">
        <f>IF(SP_SUL!V140="","*",SP_SUL!V140)</f>
        <v>*</v>
      </c>
      <c r="T137" s="145" t="str">
        <f>IF(SP_SUL!W140="","*",SP_SUL!W140)</f>
        <v>*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1227</v>
      </c>
      <c r="D5" s="217"/>
      <c r="E5" s="217"/>
      <c r="F5" s="217"/>
      <c r="G5" s="217"/>
      <c r="H5" s="217"/>
      <c r="I5" s="217"/>
      <c r="J5" s="218"/>
      <c r="K5" s="219" t="s">
        <v>1228</v>
      </c>
      <c r="L5" s="220"/>
      <c r="M5" s="220"/>
      <c r="N5" s="220"/>
      <c r="O5" s="221" t="s">
        <v>1229</v>
      </c>
      <c r="P5" s="222"/>
    </row>
    <row r="6" spans="1:16" s="74" customFormat="1" ht="15" customHeight="1">
      <c r="A6" s="66" t="s">
        <v>1225</v>
      </c>
      <c r="B6" s="75" t="s">
        <v>1224</v>
      </c>
      <c r="C6" s="76" t="s">
        <v>958</v>
      </c>
      <c r="D6" s="77" t="s">
        <v>959</v>
      </c>
      <c r="E6" s="76" t="s">
        <v>1230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1231</v>
      </c>
      <c r="M6" s="80" t="s">
        <v>576</v>
      </c>
      <c r="N6" s="81" t="s">
        <v>953</v>
      </c>
      <c r="O6" s="158" t="s">
        <v>996</v>
      </c>
      <c r="P6" s="133" t="s">
        <v>1232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CAIQUE (TP-869)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ADENISON (TP-810)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SP SUL</v>
      </c>
      <c r="D137" s="83" t="str">
        <f>IF(SP_SUL!T136="","*",SP_SUL!T136)</f>
        <v>ZEV-ZPT</v>
      </c>
      <c r="E137" s="83" t="str">
        <f>IF(SP_SUL!D136="","*",SP_SUL!D136)</f>
        <v xml:space="preserve">TURMA FIXA VIA </v>
      </c>
      <c r="F137" s="83" t="str">
        <f>IF(SP_SUL!H136="","*",SP_SUL!H136)</f>
        <v>*</v>
      </c>
      <c r="G137" s="83" t="str">
        <f>IF(SP_SUL!M136="","*",SP_SUL!M136)</f>
        <v>ZEZ-069</v>
      </c>
      <c r="H137" s="116">
        <f>IF(SP_SUL!K136="","*",SP_SUL!K136)</f>
        <v>68.760000000000005</v>
      </c>
      <c r="I137" s="113">
        <f>IF(SP_SUL!O136="","*",SP_SUL!O136)</f>
        <v>0.45833333333333331</v>
      </c>
      <c r="J137" s="113">
        <f>IF(SP_SUL!P136="","*",SP_SUL!P136)</f>
        <v>8.3333333333333329E-2</v>
      </c>
      <c r="K137" s="83">
        <f>IF(SP_SUL!AK136="","*",SP_SUL!AK136)</f>
        <v>0</v>
      </c>
      <c r="L137" s="83" t="str">
        <f>IF(SP_SUL!AM136="","*",SP_SUL!AM136)</f>
        <v>ZEZ-069</v>
      </c>
      <c r="M137" s="83">
        <f>IF(SP_SUL!AP136="","*",SP_SUL!AP136)</f>
        <v>68.760000000000005</v>
      </c>
      <c r="N137" s="83" t="str">
        <f>IF(SP_SUL!AM136="","*",SP_SUL!AM136)</f>
        <v>ZEZ-069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SP SUL</v>
      </c>
      <c r="D138" s="83" t="str">
        <f>IF(SP_SUL!T137="","*",SP_SUL!T137)</f>
        <v>ZEV-ZPT</v>
      </c>
      <c r="E138" s="83" t="str">
        <f>IF(SP_SUL!D137="","*",SP_SUL!D137)</f>
        <v>THIAGO (TF-685)</v>
      </c>
      <c r="F138" s="83" t="str">
        <f>IF(SP_SUL!H137="","*",SP_SUL!H137)</f>
        <v>*</v>
      </c>
      <c r="G138" s="83" t="str">
        <f>IF(SP_SUL!M137="","*",SP_SUL!M137)</f>
        <v>ZGP-ZWU</v>
      </c>
      <c r="H138" s="116">
        <f>IF(SP_SUL!K137="","*",SP_SUL!K137)</f>
        <v>101.87</v>
      </c>
      <c r="I138" s="113">
        <f>IF(SP_SUL!O137="","*",SP_SUL!O137)</f>
        <v>0.45833333333333331</v>
      </c>
      <c r="J138" s="113">
        <f>IF(SP_SUL!P137="","*",SP_SUL!P137)</f>
        <v>8.3333333333333329E-2</v>
      </c>
      <c r="K138" s="83">
        <f>IF(SP_SUL!AK137="","*",SP_SUL!AK137)</f>
        <v>0</v>
      </c>
      <c r="L138" s="83" t="str">
        <f>IF(SP_SUL!AM137="","*",SP_SUL!AM137)</f>
        <v>ZGP-ZWU</v>
      </c>
      <c r="M138" s="83">
        <f>IF(SP_SUL!AP137="","*",SP_SUL!AP137)</f>
        <v>101.87</v>
      </c>
      <c r="N138" s="83" t="str">
        <f>IF(SP_SUL!AM137="","*",SP_SUL!AM137)</f>
        <v>ZGP-ZWU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SP SUL</v>
      </c>
      <c r="D140" s="83" t="str">
        <f>IF(SP_SUL!T139="","*",SP_SUL!T139)</f>
        <v>ZEV-ZPT</v>
      </c>
      <c r="E140" s="83" t="str">
        <f>IF(SP_SUL!D139="","*",SP_SUL!D139)</f>
        <v>HUELTON (TP-725)</v>
      </c>
      <c r="F140" s="83" t="str">
        <f>IF(SP_SUL!H139="","*",SP_SUL!H139)</f>
        <v>*</v>
      </c>
      <c r="G140" s="83" t="str">
        <f>IF(SP_SUL!M139="","*",SP_SUL!M139)</f>
        <v>ZPT</v>
      </c>
      <c r="H140" s="116">
        <f>IF(SP_SUL!K139="","*",SP_SUL!K139)</f>
        <v>106.7</v>
      </c>
      <c r="I140" s="113">
        <f>IF(SP_SUL!O139="","*",SP_SUL!O139)</f>
        <v>0.41666666666666669</v>
      </c>
      <c r="J140" s="113">
        <f>IF(SP_SUL!P139="","*",SP_SUL!P139)</f>
        <v>8.3333333333333329E-2</v>
      </c>
      <c r="K140" s="83">
        <f>IF(SP_SUL!AK139="","*",SP_SUL!AK139)</f>
        <v>0</v>
      </c>
      <c r="L140" s="83" t="str">
        <f>IF(SP_SUL!AM139="","*",SP_SUL!AM139)</f>
        <v>ZPT</v>
      </c>
      <c r="M140" s="83">
        <f>IF(SP_SUL!AP139="","*",SP_SUL!AP139)</f>
        <v>106.7</v>
      </c>
      <c r="N140" s="83" t="str">
        <f>IF(SP_SUL!AM139="","*",SP_SUL!AM139)</f>
        <v>ZPT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SP SUL</v>
      </c>
      <c r="D141" s="83" t="str">
        <f>IF(SP_SUL!T140="","*",SP_SUL!T140)</f>
        <v>ZEV-ZPT</v>
      </c>
      <c r="E141" s="83" t="str">
        <f>IF(SP_SUL!D140="","*",SP_SUL!D140)</f>
        <v>LEANDRO (TP-727)</v>
      </c>
      <c r="F141" s="83" t="str">
        <f>IF(SP_SUL!H140="","*",SP_SUL!H140)</f>
        <v>*</v>
      </c>
      <c r="G141" s="83" t="str">
        <f>IF(SP_SUL!M140="","*",SP_SUL!M140)</f>
        <v>ZGM-109</v>
      </c>
      <c r="H141" s="116">
        <f>IF(SP_SUL!K140="","*",SP_SUL!K140)</f>
        <v>112.7</v>
      </c>
      <c r="I141" s="113">
        <f>IF(SP_SUL!O140="","*",SP_SUL!O140)</f>
        <v>0.375</v>
      </c>
      <c r="J141" s="113">
        <f>IF(SP_SUL!P140="","*",SP_SUL!P140)</f>
        <v>8.3333333333333329E-2</v>
      </c>
      <c r="K141" s="83">
        <f>IF(SP_SUL!AK140="","*",SP_SUL!AK140)</f>
        <v>0</v>
      </c>
      <c r="L141" s="83" t="str">
        <f>IF(SP_SUL!AM140="","*",SP_SUL!AM140)</f>
        <v>ZGM-109</v>
      </c>
      <c r="M141" s="83">
        <f>IF(SP_SUL!AP140="","*",SP_SUL!AP140)</f>
        <v>112.7</v>
      </c>
      <c r="N141" s="83" t="str">
        <f>IF(SP_SUL!AM140="","*",SP_SUL!AM140)</f>
        <v>ZGM-109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1233</v>
      </c>
      <c r="C2" s="121" t="s">
        <v>943</v>
      </c>
      <c r="D2" s="76" t="s">
        <v>945</v>
      </c>
      <c r="E2" s="76" t="s">
        <v>1234</v>
      </c>
      <c r="F2" s="99" t="s">
        <v>1235</v>
      </c>
      <c r="G2" s="76" t="s">
        <v>1236</v>
      </c>
      <c r="H2" s="76" t="s">
        <v>1237</v>
      </c>
      <c r="I2" s="76" t="s">
        <v>1238</v>
      </c>
      <c r="J2" s="76" t="s">
        <v>1239</v>
      </c>
      <c r="K2" s="78" t="s">
        <v>1240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CAIQUE (TP-869)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ADENISON (TP-810)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 xml:space="preserve">TURMA FIXA VIA </v>
      </c>
      <c r="E133" s="94" t="str">
        <f>IF(SP_SUL!H136="","*",SP_SUL!H136)</f>
        <v>*</v>
      </c>
      <c r="F133" s="100" t="str">
        <f>IF(SP_SUL!M136="","*",SP_SUL!M136)</f>
        <v>ZEZ-069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THIAGO (TF-685)</v>
      </c>
      <c r="E134" s="94" t="str">
        <f>IF(SP_SUL!H137="","*",SP_SUL!H137)</f>
        <v>*</v>
      </c>
      <c r="F134" s="100" t="str">
        <f>IF(SP_SUL!M137="","*",SP_SUL!M137)</f>
        <v>ZGP-ZWU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HUELTON (TP-725)</v>
      </c>
      <c r="E136" s="94" t="str">
        <f>IF(SP_SUL!H139="","*",SP_SUL!H139)</f>
        <v>*</v>
      </c>
      <c r="F136" s="100" t="str">
        <f>IF(SP_SUL!M139="","*",SP_SUL!M139)</f>
        <v>ZPT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LEANDRO (TP-727)</v>
      </c>
      <c r="E137" s="94" t="str">
        <f>IF(SP_SUL!H140="","*",SP_SUL!H140)</f>
        <v>*</v>
      </c>
      <c r="F137" s="100" t="str">
        <f>IF(SP_SUL!M140="","*",SP_SUL!M140)</f>
        <v>ZGM-109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2026-03-03T17:38:14Z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