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38" documentId="120_S{118792C3-22EF-5104-A093-F22BFE3913F3}" xr6:coauthVersionLast="47" xr6:coauthVersionMax="47" xr10:uidLastSave="{747D8AFF-86D2-407D-90D9-96D8A5BDA2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5" i="1" l="1" a="1"/>
  <c r="M155" i="1" s="1"/>
  <c r="L155" i="1" a="1"/>
  <c r="L155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1" i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Q154" i="1"/>
  <c r="R151" i="15" s="1"/>
  <c r="Q155" i="1"/>
  <c r="R152" i="15" s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1" i="15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2" i="15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<sst xmlns="http://schemas.openxmlformats.org/spreadsheetml/2006/main" count="4831" uniqueCount="1346">
  <si>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</si>
  <si>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</si>
  <si>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</si>
  <si>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</si>
  <si>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</si>
  <si>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</si>
  <si>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</si>
  <si>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</si>
  <si>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</si>
  <si>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</si>
  <si>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</si>
  <si>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</si>
  <si>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</si>
  <si>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</si>
  <si>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</si>
  <si>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</si>
  <si>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</si>
  <si>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</si>
  <si>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</si>
  <si>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</si>
  <si>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</si>
  <si>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</si>
  <si>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</si>
  <si>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</si>
  <si>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</si>
  <si>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</si>
  <si>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</si>
  <si>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</si>
  <si>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</si>
  <si>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</si>
  <si>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</si>
  <si>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</si>
  <si>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</si>
  <si>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</si>
  <si>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</si>
  <si>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</si>
  <si>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</si>
  <si>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</si>
  <si>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</si>
  <si>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</si>
  <si>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</si>
  <si>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</si>
  <si>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</si>
  <si>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</si>
  <si>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</si>
  <si>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</si>
  <si>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</si>
  <si>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</si>
  <si>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</si>
  <si>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</si>
  <si>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</si>
  <si>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</si>
  <si>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</si>
  <si>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</si>
  <si>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</si>
  <si>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</si>
  <si>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</si>
  <si>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</si>
  <si>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</si>
  <si>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</si>
  <si>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</si>
  <si>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</si>
  <si>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</si>
  <si>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</si>
  <si>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</si>
  <si>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</si>
  <si>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</si>
  <si>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</si>
  <si>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</si>
  <si>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</si>
  <si>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</si>
  <si>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</si>
  <si>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</si>
  <si>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</si>
  <si>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</si>
  <si>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</si>
  <si>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</si>
  <si>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</si>
  <si>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</si>
  <si>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</si>
  <si>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</si>
  <si>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</si>
  <si>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</si>
  <si>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</si>
  <si>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</si>
  <si>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</si>
  <si>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</si>
  <si>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</si>
  <si>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</si>
  <si>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</si>
  <si>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</si>
  <si>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</si>
  <si>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</si>
  <si>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</si>
  <si>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</si>
  <si>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</si>
  <si>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</si>
  <si>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</si>
  <si>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</si>
  <si>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</si>
  <si>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</si>
  <si>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</si>
  <si>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</si>
  <si>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</si>
  <si>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</si>
  <si>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</si>
  <si>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</si>
  <si>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</si>
  <si>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</si>
  <si>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</si>
  <si>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</si>
  <si>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</si>
  <si>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</si>
  <si>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</si>
  <si>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</si>
  <si>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</si>
  <si>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</si>
  <si>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</si>
  <si>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</si>
  <si>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</si>
  <si>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</si>
  <si>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</si>
  <si>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</si>
  <si>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</si>
  <si>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</si>
  <si>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</si>
  <si>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</si>
  <si>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</si>
  <si>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</si>
  <si>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</si>
  <si>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</si>
  <si>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</si>
  <si>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</si>
  <si>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</si>
  <si>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</si>
  <si>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</si>
  <si>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</si>
  <si>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</si>
  <si>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</si>
  <si>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</si>
  <si>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</si>
  <si>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</si>
  <si>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</si>
  <si>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</si>
  <si>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</si>
  <si>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</si>
  <si>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</si>
  <si>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</si>
  <si>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</si>
  <si>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</si>
  <si>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</si>
  <si>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</si>
  <si>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</si>
  <si>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</si>
  <si>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</si>
  <si>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</si>
  <si>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</si>
  <si>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</si>
  <si>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</si>
  <si>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</si>
  <si>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</si>
  <si>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</si>
  <si>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</si>
  <si>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</si>
  <si>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</si>
  <si>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</si>
  <si>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</si>
  <si>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</si>
  <si>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</si>
  <si>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</si>
  <si>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</si>
  <si>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</si>
  <si>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</si>
  <si>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</si>
  <si>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</si>
  <si>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</si>
  <si>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</si>
  <si>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</si>
  <si>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</si>
  <si>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</si>
  <si>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</si>
  <si>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</si>
  <si>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</si>
  <si>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</si>
  <si>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</si>
  <si>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</si>
  <si>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</si>
  <si>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</si>
  <si>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</si>
  <si>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</si>
  <si>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</si>
  <si>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</si>
  <si>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</si>
  <si>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</si>
  <si>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</si>
  <si>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</si>
  <si>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</si>
  <si>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</si>
  <si>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</si>
  <si>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</si>
  <si>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</si>
  <si>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</si>
  <si>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</si>
  <si>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</si>
  <si>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</si>
  <si>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</si>
  <si>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</si>
  <si>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</si>
  <si>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</si>
  <si>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</si>
  <si>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</si>
  <si>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</si>
  <si>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</si>
  <si>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</si>
  <si>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</si>
  <si>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</si>
  <si>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</si>
  <si>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</si>
  <si>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</si>
  <si>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</si>
  <si>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</si>
  <si>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</si>
  <si>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</si>
  <si>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</si>
  <si>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</si>
  <si>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</si>
  <si>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</si>
  <si>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</si>
  <si>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</si>
  <si>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</si>
  <si>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</si>
  <si>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</si>
  <si>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</si>
  <si>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</si>
  <si>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</si>
  <si>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</si>
  <si>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</si>
  <si>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</si>
  <si>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</si>
  <si>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</si>
  <si>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</si>
  <si>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</si>
  <si>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</si>
  <si>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</si>
  <si>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</si>
  <si>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</si>
  <si>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</si>
  <si>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</si>
  <si>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</si>
  <si>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</si>
  <si>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</si>
  <si>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</si>
  <si>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</si>
  <si>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</si>
  <si>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</si>
  <si>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</si>
  <si>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</si>
  <si>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</si>
  <si>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</si>
  <si>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</si>
  <si>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</si>
  <si>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</si>
  <si>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</si>
  <si>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</si>
  <si>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</si>
  <si>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</si>
  <si>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</si>
  <si>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</si>
  <si>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</si>
  <si>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</si>
  <si>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</si>
  <si>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</si>
  <si>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</si>
  <si>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</si>
  <si>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</si>
  <si>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</si>
  <si>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</si>
  <si>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</si>
  <si>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</si>
  <si>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</si>
  <si>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</si>
  <si>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</si>
  <si>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</si>
  <si>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</si>
  <si>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</si>
  <si>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</si>
  <si>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</si>
  <si>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</si>
  <si>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</si>
  <si>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</si>
  <si>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</si>
  <si>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</si>
  <si>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</si>
  <si>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</si>
  <si>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</si>
  <si>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</si>
  <si>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</si>
  <si>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</si>
  <si>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</si>
  <si>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</si>
  <si>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</si>
  <si>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</si>
  <si>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</si>
  <si>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</si>
  <si>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</si>
  <si>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</si>
  <si>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</si>
  <si>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</si>
  <si>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</si>
  <si>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</si>
  <si>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</si>
  <si>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</si>
  <si>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</si>
  <si>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</si>
  <si>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</si>
  <si>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</si>
  <si>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</si>
  <si>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</si>
  <si>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</si>
  <si>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</si>
  <si>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</si>
  <si>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</si>
  <si>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</si>
  <si>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</si>
  <si>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</si>
  <si>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</si>
  <si>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</si>
  <si>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</si>
  <si>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</si>
  <si>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</si>
  <si>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</si>
  <si>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</si>
  <si>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</si>
  <si>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</si>
  <si>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</si>
  <si>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</si>
  <si>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</si>
  <si>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</si>
  <si>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</si>
  <si>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</si>
  <si>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</si>
  <si>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</si>
  <si>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</si>
  <si>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</si>
  <si>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</si>
  <si>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</si>
  <si>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</si>
  <si>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</si>
  <si>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</si>
  <si>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</si>
  <si>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</si>
  <si>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</si>
  <si>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</si>
  <si>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</si>
  <si>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</si>
  <si>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</si>
  <si>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</si>
  <si>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</si>
  <si>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</si>
  <si>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</si>
  <si>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</si>
  <si>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</si>
  <si>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</si>
  <si>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</si>
  <si>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</si>
  <si>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</si>
  <si>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</si>
  <si>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</si>
  <si>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</si>
  <si>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</si>
  <si>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</si>
  <si>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</si>
  <si>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</si>
  <si>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</si>
  <si>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</si>
  <si>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</si>
  <si>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</si>
  <si>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</si>
  <si>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</si>
  <si>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</si>
  <si>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</si>
  <si>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</si>
  <si>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</si>
  <si>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</si>
  <si>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</si>
  <si>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</si>
  <si>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</si>
  <si>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</si>
  <si>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</si>
  <si>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</si>
  <si>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</si>
  <si>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</si>
  <si>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</si>
  <si>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</si>
  <si>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</si>
  <si>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</si>
  <si>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</si>
  <si>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</si>
  <si>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</si>
  <si>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</si>
  <si>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</si>
  <si>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</si>
  <si>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</si>
  <si>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</si>
  <si>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</si>
  <si>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</si>
  <si>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</si>
  <si>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</si>
  <si>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</si>
  <si>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</si>
  <si>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</si>
  <si>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</si>
  <si>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</si>
  <si>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</si>
  <si>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</si>
  <si>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</si>
  <si>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</si>
  <si>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</si>
  <si>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</si>
  <si>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</si>
  <si>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</si>
  <si>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</si>
  <si>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</si>
  <si>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</si>
  <si>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</si>
  <si>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</si>
  <si>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</si>
  <si>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</si>
  <si>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</si>
  <si>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</si>
  <si>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</si>
  <si>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</si>
  <si>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</si>
  <si>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</si>
  <si>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</si>
  <si>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</si>
  <si>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</si>
  <si>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</si>
  <si>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</si>
  <si>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</si>
  <si>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</si>
  <si>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</si>
  <si>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</si>
  <si>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</si>
  <si>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</si>
  <si>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</si>
  <si>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</si>
  <si>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</si>
  <si>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</si>
  <si>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</si>
  <si>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</si>
  <si>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</si>
  <si>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</si>
  <si>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</si>
  <si>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</si>
  <si>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</si>
  <si>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</si>
  <si>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</si>
  <si>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</si>
  <si>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</si>
  <si>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</si>
  <si>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</si>
  <si>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</si>
  <si>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</si>
  <si>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</si>
  <si>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</si>
  <si>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</si>
  <si>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</si>
  <si>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</si>
  <si>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</si>
  <si>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</si>
  <si>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</si>
  <si>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</si>
  <si>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</si>
  <si>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</si>
  <si>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</si>
  <si>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</si>
  <si>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</si>
  <si>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</si>
  <si>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</si>
  <si>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</si>
  <si>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</si>
  <si>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</si>
  <si>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</si>
  <si>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</si>
  <si>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</si>
  <si>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</si>
  <si>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</si>
  <si>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</si>
  <si>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</si>
  <si>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</si>
  <si>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</si>
  <si>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</si>
  <si>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</si>
  <si>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</si>
  <si>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</si>
  <si>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</si>
  <si>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</si>
  <si>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</si>
  <si>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</si>
  <si>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</si>
  <si>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</si>
  <si>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</si>
  <si>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</si>
  <si>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</si>
  <si>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</si>
  <si>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</si>
  <si>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</si>
  <si>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</si>
  <si>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</si>
  <si>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</si>
  <si>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</si>
  <si>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</si>
  <si>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</si>
  <si>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</si>
  <si>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</si>
  <si>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</si>
  <si>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</si>
  <si>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</si>
  <si>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</si>
  <si>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</si>
  <si>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</si>
  <si>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</si>
  <si>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</si>
  <si>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</si>
  <si>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</si>
  <si>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</si>
  <si>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</si>
  <si>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</si>
  <si>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</si>
  <si>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</si>
  <si>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</si>
  <si>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</si>
  <si>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</si>
  <si>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</si>
  <si>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</si>
  <si>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</si>
  <si>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</si>
  <si>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</si>
  <si>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</si>
  <si>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</si>
  <si>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</si>
  <si>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</si>
  <si>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</si>
  <si>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</si>
  <si>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</si>
  <si>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</si>
  <si>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</si>
  <si>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</si>
  <si>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</si>
  <si>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</si>
  <si>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</si>
  <si>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</si>
  <si>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</si>
  <si>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</si>
  <si>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</si>
  <si>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</si>
  <si>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</si>
  <si>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</si>
  <si>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</si>
  <si>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</si>
  <si>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</si>
  <si>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</si>
  <si>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</si>
  <si>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</si>
  <si>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</si>
  <si>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</si>
  <si>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</si>
  <si>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</si>
  <si>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</si>
  <si>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</si>
  <si>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</si>
  <si>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</si>
  <si>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</si>
  <si>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</si>
  <si>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</si>
  <si>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</si>
  <si>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</si>
  <si>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</si>
  <si>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</si>
  <si>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</si>
  <si>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</si>
  <si>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</si>
  <si>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</si>
  <si>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</si>
  <si>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</si>
  <si>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</si>
  <si>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</si>
  <si>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</si>
  <si>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</si>
  <si>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</si>
  <si>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</si>
  <si>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</si>
  <si>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</si>
  <si>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</si>
  <si>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</si>
  <si>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</si>
  <si>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</si>
  <si>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</si>
  <si>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</si>
  <si>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</si>
  <si>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</si>
  <si>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</si>
  <si>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</si>
  <si>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</si>
  <si>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</si>
  <si>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</si>
  <si>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</si>
  <si>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</si>
  <si>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</si>
  <si>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</si>
  <si>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</si>
  <si>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</si>
  <si>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</si>
  <si>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</si>
  <si>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</si>
  <si>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</si>
  <si>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</si>
  <si>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</si>
  <si>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</si>
  <si>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</si>
  <si>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</si>
  <si>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</si>
  <si>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</si>
  <si>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</si>
  <si>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</si>
  <si>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</si>
  <si>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</si>
  <si>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</si>
  <si>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</si>
  <si>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</si>
  <si>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</si>
  <si>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</si>
  <si>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</si>
  <si>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</si>
  <si>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</si>
  <si>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</si>
  <si>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</si>
  <si>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</si>
  <si>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</si>
  <si>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</si>
  <si>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</si>
  <si>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</si>
  <si>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</si>
  <si>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</si>
  <si>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</si>
  <si>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</si>
  <si>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</si>
  <si>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</si>
  <si>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</si>
  <si>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</si>
  <si>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</si>
  <si>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</si>
  <si>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</si>
  <si>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</si>
  <si>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</si>
  <si>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</si>
  <si>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</si>
  <si>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</si>
  <si>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</si>
  <si>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</si>
  <si>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</si>
  <si>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</si>
  <si>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</si>
  <si>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</si>
  <si>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</si>
  <si>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</si>
  <si>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</si>
  <si>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</si>
  <si>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</si>
  <si>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</si>
  <si>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</si>
  <si>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</si>
  <si>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</si>
  <si>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</si>
  <si>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</si>
  <si>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</si>
  <si>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</si>
  <si>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</si>
  <si>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</si>
  <si>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</si>
  <si>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</si>
  <si>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</si>
  <si>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</si>
  <si>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</si>
  <si>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</si>
  <si>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</si>
  <si>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</si>
  <si>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</si>
  <si>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</si>
  <si>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</si>
  <si>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</si>
  <si>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</si>
  <si>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</si>
  <si>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</si>
  <si>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</si>
  <si>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</si>
  <si>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</si>
  <si>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</si>
  <si>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</si>
  <si>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</si>
  <si>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</si>
  <si>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</si>
  <si>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</si>
  <si>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</si>
  <si>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</si>
  <si>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</si>
  <si>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</si>
  <si>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</si>
  <si>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</si>
  <si>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</si>
  <si>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</si>
  <si>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</si>
  <si>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</si>
  <si>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</si>
  <si>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</si>
  <si>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</si>
  <si>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</si>
  <si>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</si>
  <si>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</si>
  <si>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</si>
  <si>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</si>
  <si>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</si>
  <si>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</si>
  <si>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</si>
  <si>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</si>
  <si>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</si>
  <si>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</si>
  <si>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</si>
  <si>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</si>
  <si>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</si>
  <si>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</si>
  <si>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</si>
  <si>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</si>
  <si>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</si>
  <si>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</si>
  <si>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</si>
  <si>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</si>
  <si>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</si>
  <si>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</si>
  <si>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</si>
  <si>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</si>
  <si>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</si>
  <si>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</si>
  <si>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</si>
  <si>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</si>
  <si>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</si>
  <si>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</si>
  <si>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</si>
  <si>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</si>
  <si>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</si>
  <si>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</si>
  <si>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</si>
  <si>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</si>
  <si>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</si>
  <si>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</si>
  <si>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</si>
  <si>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</si>
  <si>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</si>
  <si>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</si>
  <si>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</si>
  <si>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</si>
  <si>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</si>
  <si>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</si>
  <si>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</si>
  <si>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</si>
  <si>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</si>
  <si>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</si>
  <si>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</si>
  <si>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</si>
  <si>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</si>
  <si>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</si>
  <si>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</si>
  <si>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</si>
  <si>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</si>
  <si>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</si>
  <si>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</si>
  <si>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</si>
  <si>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</si>
  <si>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</si>
  <si>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</si>
  <si>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</si>
  <si>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</si>
  <si>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</si>
  <si>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</si>
  <si>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</si>
  <si>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</si>
  <si>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</si>
  <si>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</si>
  <si>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</si>
  <si>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</si>
  <si>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</si>
  <si>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</si>
  <si>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</si>
  <si>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</si>
  <si>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</si>
  <si>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</si>
  <si>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</si>
  <si>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</si>
  <si>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</si>
  <si>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</si>
  <si>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</si>
  <si>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</si>
  <si>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</si>
  <si>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</si>
  <si>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</si>
  <si>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</si>
  <si>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</si>
  <si>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</si>
  <si>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</si>
  <si>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</si>
  <si>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</si>
  <si>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</si>
  <si>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</si>
  <si>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</si>
  <si>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</si>
  <si>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</si>
  <si>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</si>
  <si>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</si>
  <si>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</si>
  <si>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</si>
  <si>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</si>
  <si>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</si>
  <si>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</si>
  <si>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</si>
  <si>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</si>
  <si>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</si>
  <si>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</si>
  <si>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</si>
  <si>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</si>
  <si>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</si>
  <si>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</si>
  <si>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</si>
  <si>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</si>
  <si>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</si>
  <si>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</si>
  <si>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</si>
  <si>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</si>
  <si>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</si>
  <si>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</si>
  <si>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</si>
  <si>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</si>
  <si>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</si>
  <si>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</si>
  <si>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</si>
  <si>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</si>
  <si>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</si>
  <si>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</si>
  <si>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</si>
  <si>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</si>
  <si>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</si>
  <si>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</si>
  <si>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</si>
  <si>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</si>
  <si>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</si>
  <si>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</si>
  <si>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</si>
  <si>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</si>
  <si>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</si>
  <si>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</si>
  <si>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</si>
  <si>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</si>
  <si>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</si>
  <si>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</si>
  <si>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</si>
  <si>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</si>
  <si>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</si>
  <si>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</si>
  <si>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</si>
  <si>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</si>
  <si>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</si>
  <si>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</si>
  <si>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</si>
  <si>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</si>
  <si>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</si>
  <si>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</si>
  <si>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</si>
  <si>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</si>
  <si>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</si>
  <si>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</si>
  <si>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</si>
  <si>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</si>
  <si>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</si>
  <si>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</si>
  <si>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</si>
  <si>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</si>
  <si>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</si>
  <si>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</si>
  <si>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</si>
  <si>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</si>
  <si>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</si>
  <si>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</si>
  <si>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</si>
  <si>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</si>
  <si>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</si>
  <si>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</si>
  <si>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</si>
  <si>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</si>
  <si>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</si>
  <si>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</si>
  <si>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</si>
  <si>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</si>
  <si>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</si>
  <si>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</si>
  <si>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</si>
  <si>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</si>
  <si>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</si>
  <si>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</si>
  <si>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</si>
  <si>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</si>
  <si>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</si>
  <si>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</si>
  <si>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</si>
  <si>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</si>
  <si>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</si>
  <si>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</si>
  <si>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</si>
  <si>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</si>
  <si>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</si>
  <si>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</si>
  <si>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</si>
  <si>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</si>
  <si>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</si>
  <si>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</si>
  <si>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</si>
  <si>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</si>
  <si>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</si>
  <si>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</si>
  <si>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</si>
  <si>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</si>
  <si>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</si>
  <si>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</si>
  <si>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</si>
  <si>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</si>
  <si>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</si>
  <si>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</si>
  <si>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</si>
  <si>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</si>
  <si>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</si>
  <si>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</si>
  <si>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</si>
  <si>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</si>
  <si>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</si>
  <si>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</si>
  <si>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</si>
  <si>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</si>
  <si>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</si>
  <si>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</si>
  <si>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</si>
  <si>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</si>
  <si>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</si>
  <si>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</si>
  <si>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</si>
  <si>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</si>
  <si>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</si>
  <si>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</si>
  <si>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</si>
  <si>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</si>
  <si>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</si>
  <si>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</si>
  <si>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</si>
  <si>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</si>
  <si>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</si>
  <si>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</si>
  <si>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</si>
  <si>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</si>
  <si>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</si>
  <si>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</si>
  <si>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</si>
  <si>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</si>
  <si>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</si>
  <si>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</si>
  <si>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</si>
  <si>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</si>
  <si>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</si>
  <si>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</si>
  <si>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</si>
  <si>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</si>
  <si>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</si>
  <si>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</si>
  <si>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</si>
  <si>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</si>
  <si>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</si>
  <si>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</si>
  <si>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</si>
  <si>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</si>
  <si>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</si>
  <si>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</si>
  <si>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</si>
  <si>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</si>
  <si>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</si>
  <si>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</si>
  <si>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</si>
  <si>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</si>
  <si>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</si>
  <si>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</si>
  <si>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</si>
  <si>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</si>
  <si>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</si>
  <si>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</si>
  <si>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</si>
  <si>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</si>
  <si>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</si>
  <si>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</si>
  <si>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</si>
  <si>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</si>
  <si>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</si>
  <si>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</si>
  <si>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</si>
  <si>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</si>
  <si>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</si>
  <si>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</si>
  <si>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</si>
  <si>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</si>
  <si>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</si>
  <si>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</si>
  <si>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</si>
  <si>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</si>
  <si>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</si>
  <si>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</si>
  <si>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</si>
  <si>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</si>
  <si>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</si>
  <si>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</si>
  <si>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</si>
  <si>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</si>
  <si>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</si>
  <si>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</si>
  <si>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</si>
  <si>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</si>
  <si>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</si>
  <si>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</si>
  <si>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</si>
  <si>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</si>
  <si>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</si>
  <si>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</si>
  <si>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</si>
  <si>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</si>
  <si>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</si>
  <si>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</si>
  <si>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</si>
  <si>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</si>
  <si>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</si>
  <si>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</si>
  <si>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</si>
  <si>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</si>
  <si>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</si>
  <si>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</si>
  <si>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</si>
  <si>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</si>
  <si>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</si>
  <si>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</si>
  <si>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</si>
  <si>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</si>
  <si>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</si>
  <si>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</si>
  <si>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</si>
  <si>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</si>
  <si>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</si>
  <si>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</si>
  <si>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</si>
  <si>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</si>
  <si>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</si>
  <si>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</si>
  <si>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</si>
  <si>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</si>
  <si>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</si>
  <si>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</si>
  <si>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</si>
  <si>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</si>
  <si>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</si>
  <si>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</si>
  <si>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</si>
  <si>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</si>
  <si>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</si>
  <si>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</si>
  <si>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</si>
  <si>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</si>
  <si>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</si>
  <si>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</si>
  <si>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</si>
  <si>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</si>
  <si>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</si>
  <si>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</si>
  <si>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</si>
  <si>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</si>
  <si>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</si>
  <si>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</si>
  <si>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</si>
  <si>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</si>
  <si>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</si>
  <si>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</si>
  <si>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</si>
  <si>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</si>
  <si>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</si>
  <si>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</si>
  <si>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</si>
  <si>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</si>
  <si>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</si>
  <si>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</si>
  <si>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</si>
  <si>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</si>
  <si>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</si>
  <si>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</si>
  <si>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</si>
  <si>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</si>
  <si>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</si>
  <si>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</si>
  <si>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</si>
  <si>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</si>
  <si>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</si>
  <si>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</si>
  <si>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</si>
  <si>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</si>
  <si>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</si>
  <si>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</si>
  <si>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</si>
  <si>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</si>
  <si>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</si>
  <si>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</si>
  <si>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</si>
  <si>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</si>
  <si>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</si>
  <si>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</si>
  <si>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</si>
  <si>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</si>
  <si>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</si>
  <si>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</si>
  <si>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</si>
  <si>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</si>
  <si>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</si>
  <si>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</si>
  <si>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</si>
  <si>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</si>
  <si>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</si>
  <si>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</si>
  <si>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</si>
  <si>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</si>
  <si>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</si>
  <si>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</si>
  <si>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</si>
  <si>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</si>
  <si>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</si>
  <si>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</si>
  <si>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</si>
  <si>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</si>
  <si>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</si>
  <si>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</si>
  <si>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</si>
  <si>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</si>
  <si>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</si>
  <si>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</si>
  <si>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</si>
  <si>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</si>
  <si>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</si>
  <si>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</si>
  <si>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</si>
  <si>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</si>
  <si>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</si>
  <si>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</si>
  <si>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</si>
  <si>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</si>
  <si>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</si>
  <si>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</si>
  <si>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</si>
  <si>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</si>
  <si>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</si>
  <si>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</si>
  <si>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</si>
  <si>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</si>
  <si>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</si>
  <si>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</si>
  <si>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</si>
  <si>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</si>
  <si>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</si>
  <si>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</si>
  <si>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</si>
  <si>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</si>
  <si>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</si>
  <si>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</si>
  <si>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</si>
  <si>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</si>
  <si>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</si>
  <si>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</si>
  <si>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</si>
  <si>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</si>
  <si>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</si>
  <si>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</si>
  <si>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</si>
  <si>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</si>
  <si>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</si>
  <si>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</si>
  <si>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</si>
  <si>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</si>
  <si>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</si>
  <si>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</si>
  <si>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</si>
  <si>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</si>
  <si>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</si>
  <si>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</si>
  <si>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</si>
  <si>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</si>
  <si>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</si>
  <si>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</si>
  <si>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</si>
  <si>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</si>
  <si>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</si>
  <si>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</si>
  <si>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</si>
  <si>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</si>
  <si>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</si>
  <si>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</si>
  <si>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</si>
  <si>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</si>
  <si>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</si>
  <si>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</si>
  <si>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</si>
  <si>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</si>
  <si>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</si>
  <si>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</si>
  <si>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</si>
  <si>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</si>
  <si>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</si>
  <si>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</si>
  <si>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</si>
  <si>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</si>
  <si>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</si>
  <si>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</si>
  <si>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</si>
  <si>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</si>
  <si>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</si>
  <si>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</si>
  <si>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</si>
  <si>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</si>
  <si>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</si>
  <si>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</si>
  <si>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</si>
  <si>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</si>
  <si>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</si>
  <si>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</si>
  <si>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</si>
  <si>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</si>
  <si>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</si>
  <si>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</si>
  <si>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</si>
  <si>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</si>
  <si>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</si>
  <si>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</si>
  <si>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</si>
  <si>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</si>
  <si>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</si>
  <si>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</si>
  <si>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</si>
  <si>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</si>
  <si>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</si>
  <si>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</si>
  <si>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</si>
  <si>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</si>
  <si>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</si>
  <si>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</si>
  <si>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</si>
  <si>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</si>
  <si>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</si>
  <si>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</si>
  <si>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</si>
  <si>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</si>
  <si>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</si>
  <si>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</si>
  <si>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</si>
  <si>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</si>
  <si>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</si>
  <si>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</si>
  <si>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</si>
  <si>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</si>
  <si>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</si>
  <si>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</si>
  <si>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</si>
  <si>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</si>
  <si>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</si>
  <si>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</si>
  <si>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</si>
  <si>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</si>
  <si>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</si>
  <si>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</si>
  <si>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</si>
  <si>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</si>
  <si>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>MC1 07:58, previsão após I54/I73 10:30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</si>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</sst>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D128" activePane="topRight" state="frozen"/>
      <selection pane="topRight" activeCell="BI135" sqref="BI1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 t="s">
        <v>1286</v>
      </c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1294</v>
      </c>
      <c r="BJ141" s="16" t="s">
        <v>1294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1294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1295</v>
      </c>
      <c r="BJ142" s="16" t="s">
        <v>1295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1295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1276</v>
      </c>
      <c r="AA145" s="103" t="s">
        <v>454</v>
      </c>
      <c r="AB145" s="152" t="s">
        <v>437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JULIO (TF-648)46064</v>
      </c>
      <c r="B149" s="102">
        <v>46064</v>
      </c>
      <c r="C149" s="134">
        <f>IF(BS_CONTROLE[[#This Row],[DATA]]="","",WEEKNUM(BS_CONTROLE[[#This Row],[DATA]]))</f>
        <v>7</v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1293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PEDRO (TP-696)46064</v>
      </c>
      <c r="B154" s="102">
        <v>46064</v>
      </c>
      <c r="C154" s="134">
        <f>IF(BS_CONTROLE[[#This Row],[DATA]]="","",WEEKNUM(BS_CONTROLE[[#This Row],[DATA]]))</f>
        <v>7</v>
      </c>
      <c r="D154" s="104" t="s">
        <v>945</v>
      </c>
      <c r="E154" s="126" t="s">
        <v>806</v>
      </c>
      <c r="F154" s="142" t="str">
        <f>IF(D154="","*",VLOOKUP(E154,BS_ATIVIDADE[],3,FALSE))</f>
        <v>SOLDA</v>
      </c>
      <c r="G154" s="106" t="s">
        <v>624</v>
      </c>
      <c r="H154" s="106" t="s">
        <v>624</v>
      </c>
      <c r="I154" s="105">
        <v>70</v>
      </c>
      <c r="J154" s="105">
        <v>157.6</v>
      </c>
      <c r="K154" s="105" t="s">
        <v>624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54" s="106">
        <v>0.375</v>
      </c>
      <c r="O154" s="106">
        <v>6.25E-2</v>
      </c>
      <c r="P154" s="105">
        <v>1</v>
      </c>
      <c r="Q154" s="9" t="str">
        <f>IF(E154=0, "*", IFERROR(_xlfn.XLOOKUP(E154, BS_ATIVIDADE[ATIVIDADE], BS_ATIVIDADE[UNIDADE]), "*"))</f>
        <v>Nº DE SOLDA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1288</v>
      </c>
      <c r="V154" s="151" t="s">
        <v>1147</v>
      </c>
      <c r="W154" s="104" t="s">
        <v>452</v>
      </c>
      <c r="X154" s="129"/>
      <c r="Y154" s="104"/>
      <c r="Z154" s="105" t="s">
        <v>624</v>
      </c>
      <c r="AA154" s="103"/>
      <c r="AB154" s="152"/>
      <c r="AC154" s="107" t="s">
        <v>624</v>
      </c>
      <c r="AD154" s="105" t="s">
        <v>624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PDM - SOLDA</v>
      </c>
      <c r="AI154" s="8" t="str">
        <f>IF(BS_CONTROLE[[#This Row],[Atividade]]=0, "-", BS_CONTROLE[[#This Row],[Atividade]])</f>
        <v>PDM - SOLDA</v>
      </c>
      <c r="AJ154" s="30" t="str">
        <f>BS_CONTROLE[[#This Row],[Local - Partida]]</f>
        <v>-</v>
      </c>
      <c r="AK154" s="30" t="str">
        <f>BS_CONTROLE[[#This Row],[Local - Encerramento]]</f>
        <v>-</v>
      </c>
      <c r="AL154" s="105" t="str">
        <f>IF(BS_CONTROLE[[#This Row],[Entre - Estações]]=0, "-", BS_CONTROLE[[#This Row],[Entre - Estações]])</f>
        <v>ZOX</v>
      </c>
      <c r="AM154" s="105" t="str">
        <f>IF(BS_CONTROLE[[#This Row],[SB]]=0, "-", BS_CONTROLE[[#This Row],[SB]])</f>
        <v>ZOX1</v>
      </c>
      <c r="AN154" s="105">
        <f>IF(BS_CONTROLE[[#This Row],[SUB]]=0, "-", BS_CONTROLE[[#This Row],[SUB]])</f>
        <v>70</v>
      </c>
      <c r="AO154" s="105">
        <f>BS_CONTROLE[[#This Row],[KM - Inicio]]</f>
        <v>157.6</v>
      </c>
      <c r="AP154" s="105">
        <f>BS_CONTROLE[[#This Row],[KM - Inicio]]</f>
        <v>157.6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SOLDA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V8346064</v>
      </c>
      <c r="B155" s="102">
        <v>46064</v>
      </c>
      <c r="C155" s="134">
        <f>IF(BS_CONTROLE[[#This Row],[DATA]]="","",WEEKNUM(BS_CONTROLE[[#This Row],[DATA]]))</f>
        <v>7</v>
      </c>
      <c r="D155" s="104" t="s">
        <v>822</v>
      </c>
      <c r="E155" s="126" t="s">
        <v>729</v>
      </c>
      <c r="F155" s="142" t="str">
        <f>IF(D155="","*",VLOOKUP(E155,BS_ATIVIDADE[],3,FALSE))</f>
        <v>MECANIZAÇÃO - SOCADORA</v>
      </c>
      <c r="G155" s="106" t="s">
        <v>57</v>
      </c>
      <c r="H155" s="106" t="s">
        <v>57</v>
      </c>
      <c r="I155" s="105">
        <v>70</v>
      </c>
      <c r="J155" s="105">
        <v>139.19999999999999</v>
      </c>
      <c r="K155" s="105">
        <v>135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5" s="106">
        <v>0.35416666666666669</v>
      </c>
      <c r="O155" s="106">
        <v>8.3333333333333329E-2</v>
      </c>
      <c r="P155" s="105">
        <v>480</v>
      </c>
      <c r="Q155" s="9" t="str">
        <f>IF(E155=0, "*", IFERROR(_xlfn.XLOOKUP(E155, BS_ATIVIDADE[ATIVIDADE], BS_ATIVIDADE[UNIDADE]), "*"))</f>
        <v>M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5" s="105" t="s">
        <v>1062</v>
      </c>
      <c r="V155" s="151" t="s">
        <v>1279</v>
      </c>
      <c r="W155" s="104" t="s">
        <v>452</v>
      </c>
      <c r="X155" s="129"/>
      <c r="Y155" s="104"/>
      <c r="Z155" s="105">
        <v>1</v>
      </c>
      <c r="AA155" s="103" t="s">
        <v>443</v>
      </c>
      <c r="AB155" s="152" t="s">
        <v>437</v>
      </c>
      <c r="AC155" s="107">
        <v>0.29166666666666669</v>
      </c>
      <c r="AD155" s="105">
        <v>6233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MECANIZAÇÃO - SOCADORA</v>
      </c>
      <c r="AI155" s="8" t="str">
        <f>IF(BS_CONTROLE[[#This Row],[Atividade]]=0, "-", BS_CONTROLE[[#This Row],[Atividade]])</f>
        <v>MECANIZAÇÃO - SOCADORA</v>
      </c>
      <c r="AJ155" s="30" t="str">
        <f>BS_CONTROLE[[#This Row],[Local - Partida]]</f>
        <v>ZIQ2</v>
      </c>
      <c r="AK155" s="30" t="str">
        <f>BS_CONTROLE[[#This Row],[Local - Encerramento]]</f>
        <v>ZIQ2</v>
      </c>
      <c r="AL155" s="105" t="str">
        <f>IF(BS_CONTROLE[[#This Row],[Entre - Estações]]=0, "-", BS_CONTROLE[[#This Row],[Entre - Estações]])</f>
        <v>ZRQ-ZQX</v>
      </c>
      <c r="AM155" s="105" t="str">
        <f>IF(BS_CONTROLE[[#This Row],[SB]]=0, "-", BS_CONTROLE[[#This Row],[SB]])</f>
        <v>139ZQX1</v>
      </c>
      <c r="AN155" s="105">
        <f>IF(BS_CONTROLE[[#This Row],[SUB]]=0, "-", BS_CONTROLE[[#This Row],[SUB]])</f>
        <v>70</v>
      </c>
      <c r="AO155" s="105">
        <f>BS_CONTROLE[[#This Row],[KM - Inicio]]</f>
        <v>139.19999999999999</v>
      </c>
      <c r="AP155" s="105">
        <f>BS_CONTROLE[[#This Row],[KM - Inicio]]</f>
        <v>139.19999999999999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M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4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28" operator="equal">
      <formula>"NÃO"</formula>
    </cfRule>
    <cfRule type="cellIs" dxfId="187" priority="11929" operator="equal">
      <formula>"SIM"</formula>
    </cfRule>
  </conditionalFormatting>
  <conditionalFormatting sqref="AY6:AY1032">
    <cfRule type="expression" dxfId="186" priority="54384">
      <formula>#REF!=1</formula>
    </cfRule>
  </conditionalFormatting>
  <conditionalFormatting sqref="T6:T1032 BD6:BD1032 AX6:AX1032">
    <cfRule type="cellIs" dxfId="185" priority="54368" operator="equal">
      <formula>"ERRO"</formula>
    </cfRule>
  </conditionalFormatting>
  <conditionalFormatting sqref="BP6:BP1032">
    <cfRule type="cellIs" dxfId="184" priority="54363" operator="equal">
      <formula>"Produção e Intervalo"</formula>
    </cfRule>
    <cfRule type="cellIs" dxfId="183" priority="54364" operator="equal">
      <formula>"Aderente"</formula>
    </cfRule>
    <cfRule type="cellIs" dxfId="182" priority="54365" operator="equal">
      <formula>"Intervalo"</formula>
    </cfRule>
    <cfRule type="cellIs" dxfId="181" priority="54366" operator="equal">
      <formula>"Produção"</formula>
    </cfRule>
    <cfRule type="cellIs" dxfId="180" priority="54367" operator="equal">
      <formula>"ERRO"</formula>
    </cfRule>
  </conditionalFormatting>
  <conditionalFormatting sqref="BQ6:BR1032">
    <cfRule type="cellIs" dxfId="179" priority="54345" operator="equal">
      <formula>"*"</formula>
    </cfRule>
    <cfRule type="cellIs" dxfId="178" priority="54346" operator="greaterThanOrEqual">
      <formula>1</formula>
    </cfRule>
    <cfRule type="cellIs" dxfId="177" priority="54347" operator="lessThan">
      <formula>1</formula>
    </cfRule>
  </conditionalFormatting>
  <conditionalFormatting sqref="BJ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5" operator="equal">
      <formula>"OPORTUNIDADE"</formula>
    </cfRule>
  </conditionalFormatting>
  <conditionalFormatting sqref="X28:Y29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J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1" operator="equal">
      <formula>"OPORTUNIDADE"</formula>
    </cfRule>
  </conditionalFormatting>
  <conditionalFormatting sqref="Y39">
    <cfRule type="cellIs" dxfId="172" priority="219" operator="equal">
      <formula>"NÃO"</formula>
    </cfRule>
    <cfRule type="cellIs" dxfId="171" priority="220" operator="equal">
      <formula>"SIM"</formula>
    </cfRule>
  </conditionalFormatting>
  <conditionalFormatting sqref="X42:X43">
    <cfRule type="cellIs" dxfId="170" priority="218" operator="equal">
      <formula>"OPORTUNIDADE"</formula>
    </cfRule>
  </conditionalFormatting>
  <conditionalFormatting sqref="X42:X43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BJ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89" operator="equal">
      <formula>"OPORTUNIDADE"</formula>
    </cfRule>
  </conditionalFormatting>
  <conditionalFormatting sqref="X46:Y46 Y47:Y48 X47:X50">
    <cfRule type="cellIs" dxfId="166" priority="187" operator="equal">
      <formula>"NÃO"</formula>
    </cfRule>
    <cfRule type="cellIs" dxfId="165" priority="188" operator="equal">
      <formula>"SIM"</formula>
    </cfRule>
  </conditionalFormatting>
  <conditionalFormatting sqref="BJ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1" operator="equal">
      <formula>"OPORTUNIDADE"</formula>
    </cfRule>
  </conditionalFormatting>
  <conditionalFormatting sqref="Y57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J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8" operator="equal">
      <formula>"OPORTUNIDADE"</formula>
    </cfRule>
  </conditionalFormatting>
  <conditionalFormatting sqref="X52:X61">
    <cfRule type="cellIs" dxfId="160" priority="146" operator="equal">
      <formula>"NÃO"</formula>
    </cfRule>
    <cfRule type="cellIs" dxfId="159" priority="147" operator="equal">
      <formula>"SIM"</formula>
    </cfRule>
  </conditionalFormatting>
  <conditionalFormatting sqref="BJ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2" operator="equal">
      <formula>"OPORTUNIDADE"</formula>
    </cfRule>
  </conditionalFormatting>
  <conditionalFormatting sqref="Y7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X75">
    <cfRule type="cellIs" dxfId="155" priority="106" operator="equal">
      <formula>"OPORTUNIDADE"</formula>
    </cfRule>
  </conditionalFormatting>
  <conditionalFormatting sqref="X75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BJ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99" operator="equal">
      <formula>"OPORTUNIDADE"</formula>
    </cfRule>
  </conditionalFormatting>
  <conditionalFormatting sqref="X76:X77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BO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2">
    <cfRule type="iconSet" priority="6184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:BJ131 BJ140 BJ134 BJ137 BJ143:BJ1032">
    <cfRule type="iconSet" priority="6186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75">
      <iconSet showValue="0">
        <cfvo type="percent" val="0"/>
        <cfvo type="num" val="1"/>
        <cfvo type="num" val="1" gte="0"/>
      </iconSet>
    </cfRule>
    <cfRule type="iconSet" priority="6187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8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8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1297</v>
      </c>
      <c r="C4" s="161" t="s">
        <v>1298</v>
      </c>
      <c r="D4" s="161" t="s">
        <v>1299</v>
      </c>
      <c r="E4" s="161" t="s">
        <v>1300</v>
      </c>
      <c r="F4" s="161" t="s">
        <v>4</v>
      </c>
      <c r="G4" s="161" t="s">
        <v>1301</v>
      </c>
    </row>
    <row r="5" spans="2:7">
      <c r="B5" s="162" t="s">
        <v>1302</v>
      </c>
      <c r="C5" s="162">
        <v>257068</v>
      </c>
      <c r="D5" s="162" t="s">
        <v>1303</v>
      </c>
      <c r="E5" s="162" t="s">
        <v>1304</v>
      </c>
      <c r="F5" s="162" t="s">
        <v>1304</v>
      </c>
      <c r="G5" s="163">
        <v>46296</v>
      </c>
    </row>
    <row r="6" spans="2:7">
      <c r="B6" s="162" t="s">
        <v>1305</v>
      </c>
      <c r="C6" s="162" t="s">
        <v>624</v>
      </c>
      <c r="D6" s="162" t="s">
        <v>624</v>
      </c>
      <c r="E6" s="162" t="s">
        <v>624</v>
      </c>
      <c r="F6" s="162" t="s">
        <v>1306</v>
      </c>
      <c r="G6" s="163" t="s">
        <v>624</v>
      </c>
    </row>
    <row r="7" spans="2:7">
      <c r="B7" s="162" t="s">
        <v>1307</v>
      </c>
      <c r="C7" s="162">
        <v>257472</v>
      </c>
      <c r="D7" s="162" t="s">
        <v>1308</v>
      </c>
      <c r="E7" s="162" t="s">
        <v>1309</v>
      </c>
      <c r="F7" s="162" t="s">
        <v>1309</v>
      </c>
      <c r="G7" s="163">
        <v>45992</v>
      </c>
    </row>
    <row r="8" spans="2:7">
      <c r="B8" s="162" t="s">
        <v>1310</v>
      </c>
      <c r="C8" s="162">
        <v>260307</v>
      </c>
      <c r="D8" s="162" t="s">
        <v>1311</v>
      </c>
      <c r="E8" s="162" t="s">
        <v>1312</v>
      </c>
      <c r="F8" s="162" t="s">
        <v>1309</v>
      </c>
      <c r="G8" s="163">
        <v>46082</v>
      </c>
    </row>
    <row r="9" spans="2:7">
      <c r="B9" s="162" t="s">
        <v>1313</v>
      </c>
      <c r="C9" s="162">
        <v>333033</v>
      </c>
      <c r="D9" s="162" t="s">
        <v>1314</v>
      </c>
      <c r="E9" s="162" t="s">
        <v>1306</v>
      </c>
      <c r="F9" s="162" t="s">
        <v>1315</v>
      </c>
      <c r="G9" s="162" t="s">
        <v>624</v>
      </c>
    </row>
    <row r="10" spans="2:7">
      <c r="B10" s="162" t="s">
        <v>1316</v>
      </c>
      <c r="C10" s="162">
        <v>263576</v>
      </c>
      <c r="D10" s="162" t="s">
        <v>1317</v>
      </c>
      <c r="E10" s="162" t="s">
        <v>1306</v>
      </c>
      <c r="F10" s="162" t="s">
        <v>1315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1318</v>
      </c>
      <c r="C2" s="121" t="s">
        <v>997</v>
      </c>
      <c r="D2" s="76" t="s">
        <v>999</v>
      </c>
      <c r="E2" s="76" t="s">
        <v>1319</v>
      </c>
      <c r="F2" s="99" t="s">
        <v>1320</v>
      </c>
      <c r="G2" s="76" t="s">
        <v>1321</v>
      </c>
      <c r="H2" s="76" t="s">
        <v>1322</v>
      </c>
      <c r="I2" s="76" t="s">
        <v>1323</v>
      </c>
      <c r="J2" s="76" t="s">
        <v>1324</v>
      </c>
      <c r="K2" s="78" t="s">
        <v>1325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ACIONAMENTO</v>
      </c>
      <c r="J142" s="96" t="str">
        <f>IF(SP_NORTE!Z145="","*",SP_NORTE!Z145)</f>
        <v>2 Clayton + Escaka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str">
        <f>IF(SP_NORTE!X154="","*",SP_NORTE!X154)</f>
        <v>*</v>
      </c>
      <c r="C151" s="95">
        <f>IF(SP_NORTE!B154="","*",SP_NORTE!B154)</f>
        <v>46064</v>
      </c>
      <c r="D151" s="94" t="str">
        <f>IF(SP_NORTE!D154="","*",SP_NORTE!D154)</f>
        <v>PEDRO (TP-696)</v>
      </c>
      <c r="E151" s="94" t="str">
        <f>IF(SP_NORTE!G154="","*",SP_NORTE!G154)</f>
        <v>-</v>
      </c>
      <c r="F151" s="100" t="str">
        <f>IF(SP_NORTE!L154="","*",SP_NORTE!L154)</f>
        <v>ZOX</v>
      </c>
      <c r="G151" s="95" t="str">
        <f>IF(SP_NORTE!H154="","*",SP_NORTE!H154)</f>
        <v>-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-</v>
      </c>
      <c r="K151" s="97" t="str">
        <f>IF(SP_NORTE!AC154="","*",SP_NORTE!AC154)</f>
        <v>-</v>
      </c>
    </row>
    <row r="152" spans="2:11" hidden="1">
      <c r="B152" s="94" t="str">
        <f>IF(SP_NORTE!X155="","*",SP_NORTE!X155)</f>
        <v>*</v>
      </c>
      <c r="C152" s="95">
        <f>IF(SP_NORTE!B155="","*",SP_NORTE!B155)</f>
        <v>46064</v>
      </c>
      <c r="D152" s="94" t="str">
        <f>IF(SP_NORTE!D155="","*",SP_NORTE!D155)</f>
        <v>V83</v>
      </c>
      <c r="E152" s="94" t="str">
        <f>IF(SP_NORTE!G155="","*",SP_NORTE!G155)</f>
        <v>ZIQ2</v>
      </c>
      <c r="F152" s="100" t="str">
        <f>IF(SP_NORTE!L155="","*",SP_NORTE!L155)</f>
        <v>ZRQ-ZQX</v>
      </c>
      <c r="G152" s="95" t="str">
        <f>IF(SP_NORTE!H155="","*",SP_NORTE!H155)</f>
        <v>ZIQ2</v>
      </c>
      <c r="H152" s="95" t="str">
        <f>IF(SP_NORTE!AA155="","*",SP_NORTE!AA155)</f>
        <v>FIXO</v>
      </c>
      <c r="I152" s="95" t="str">
        <f>IF(SP_NORTE!AB155="","*",SP_NORTE!AB155)</f>
        <v>ACIONAMENTO</v>
      </c>
      <c r="J152" s="96">
        <f>IF(SP_NORTE!Z155="","*",SP_NORTE!Z155)</f>
        <v>1</v>
      </c>
      <c r="K152" s="97">
        <f>IF(SP_NORTE!AC155="","*",SP_NORTE!AC155)</f>
        <v>0.29166666666666669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1327</v>
      </c>
      <c r="E3" s="200" t="s">
        <v>1328</v>
      </c>
      <c r="F3" s="200" t="s">
        <v>1329</v>
      </c>
      <c r="G3" s="200" t="s">
        <v>1330</v>
      </c>
      <c r="H3" s="200" t="s">
        <v>1331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1335</v>
      </c>
      <c r="V1" s="249"/>
      <c r="W1" s="249"/>
    </row>
    <row r="2" spans="1:23" ht="15" customHeight="1">
      <c r="A2" s="87" t="s">
        <v>1336</v>
      </c>
      <c r="B2" s="87" t="s">
        <v>1337</v>
      </c>
      <c r="C2" s="87" t="s">
        <v>442</v>
      </c>
      <c r="D2" s="88" t="s">
        <v>1011</v>
      </c>
      <c r="E2" s="88" t="s">
        <v>4</v>
      </c>
      <c r="F2" s="88" t="s">
        <v>1338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1339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ZRX-ZTI</v>
      </c>
      <c r="F151" s="145">
        <f>IF(SP_NORTE!B154="","*",SP_NORTE!B154)</f>
        <v>46064</v>
      </c>
      <c r="G151" s="145" t="str">
        <f>IF(SP_NORTE!D154="","*",SP_NORTE!D154)</f>
        <v>PEDRO (TP-696)</v>
      </c>
      <c r="H151" s="145" t="str">
        <f>IF(SP_NORTE!E154="","*",SP_NORTE!E154)</f>
        <v>PDM - SOLDA</v>
      </c>
      <c r="I151" s="145" t="str">
        <f>IF(SP_NORTE!G154="","*",SP_NORTE!G154)</f>
        <v>-</v>
      </c>
      <c r="J151" s="145" t="str">
        <f>IF(SP_NORTE!H154="","*",SP_NORTE!H154)</f>
        <v>-</v>
      </c>
      <c r="K151" s="138" t="str">
        <f>IF(SP_NORTE!L154="","*",SP_NORTE!L154)</f>
        <v>ZOX</v>
      </c>
      <c r="L151" s="138" t="str">
        <f>IF(SP_NORTE!M154="","*",SP_NORTE!M154)</f>
        <v>ZOX1</v>
      </c>
      <c r="M151" s="139">
        <f>IF(SP_NORTE!I154="","*",SP_NORTE!I154)</f>
        <v>70</v>
      </c>
      <c r="N151" s="144">
        <f>IF(SP_NORTE!J154="","*",SP_NORTE!J154)</f>
        <v>157.6</v>
      </c>
      <c r="O151" s="144" t="str">
        <f>IF(SP_NORTE!K154="","*",SP_NORTE!K154)</f>
        <v>-</v>
      </c>
      <c r="P151" s="143">
        <f>IF(SP_NORTE!N154="","*",SP_NORTE!N154)</f>
        <v>0.375</v>
      </c>
      <c r="Q151" s="143">
        <f>IF(SP_NORTE!O154="","*",SP_NORTE!O154)</f>
        <v>6.25E-2</v>
      </c>
      <c r="R151" s="145" t="str">
        <f>IF(SP_NORTE!P154="","*",CONCATENATE(SP_NORTE!P154," ",SP_NORTE!Q154))</f>
        <v>1 Nº DE SOLDA</v>
      </c>
      <c r="S151" s="145" t="str">
        <f>IF(SP_NORTE!U154="","*",SP_NORTE!U154)</f>
        <v>Pedro</v>
      </c>
      <c r="T151" s="145" t="str">
        <f>IF(SP_NORTE!V154="","*",SP_NORTE!V154)</f>
        <v>Execução de solda - Condicionado à temperatura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ZRX-ZTI</v>
      </c>
      <c r="F152" s="145">
        <f>IF(SP_NORTE!B155="","*",SP_NORTE!B155)</f>
        <v>46064</v>
      </c>
      <c r="G152" s="145" t="str">
        <f>IF(SP_NORTE!D155="","*",SP_NORTE!D155)</f>
        <v>V83</v>
      </c>
      <c r="H152" s="145" t="str">
        <f>IF(SP_NORTE!E155="","*",SP_NORTE!E155)</f>
        <v>MECANIZAÇÃO - SOCADORA</v>
      </c>
      <c r="I152" s="145" t="str">
        <f>IF(SP_NORTE!G155="","*",SP_NORTE!G155)</f>
        <v>ZIQ2</v>
      </c>
      <c r="J152" s="145" t="str">
        <f>IF(SP_NORTE!H155="","*",SP_NORTE!H155)</f>
        <v>ZIQ2</v>
      </c>
      <c r="K152" s="138" t="str">
        <f>IF(SP_NORTE!L155="","*",SP_NORTE!L155)</f>
        <v>ZRQ-ZQX</v>
      </c>
      <c r="L152" s="138" t="str">
        <f>IF(SP_NORTE!M155="","*",SP_NORTE!M155)</f>
        <v>139ZQX1</v>
      </c>
      <c r="M152" s="139">
        <f>IF(SP_NORTE!I155="","*",SP_NORTE!I155)</f>
        <v>70</v>
      </c>
      <c r="N152" s="144">
        <f>IF(SP_NORTE!J155="","*",SP_NORTE!J155)</f>
        <v>139.19999999999999</v>
      </c>
      <c r="O152" s="144">
        <f>IF(SP_NORTE!K155="","*",SP_NORTE!K155)</f>
        <v>135</v>
      </c>
      <c r="P152" s="143">
        <f>IF(SP_NORTE!N155="","*",SP_NORTE!N155)</f>
        <v>0.35416666666666669</v>
      </c>
      <c r="Q152" s="143">
        <f>IF(SP_NORTE!O155="","*",SP_NORTE!O155)</f>
        <v>8.3333333333333329E-2</v>
      </c>
      <c r="R152" s="145" t="str">
        <f>IF(SP_NORTE!P155="","*",CONCATENATE(SP_NORTE!P155," ",SP_NORTE!Q155))</f>
        <v>480 M</v>
      </c>
      <c r="S152" s="145" t="str">
        <f>IF(SP_NORTE!U155="","*",SP_NORTE!U155)</f>
        <v>Antonioni</v>
      </c>
      <c r="T152" s="145" t="str">
        <f>IF(SP_NORTE!V155="","*",SP_NORTE!V155)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1340</v>
      </c>
      <c r="D5" s="251"/>
      <c r="E5" s="251"/>
      <c r="F5" s="251"/>
      <c r="G5" s="251"/>
      <c r="H5" s="251"/>
      <c r="I5" s="251"/>
      <c r="J5" s="252"/>
      <c r="K5" s="253" t="s">
        <v>1341</v>
      </c>
      <c r="L5" s="254"/>
      <c r="M5" s="254"/>
      <c r="N5" s="254"/>
      <c r="O5" s="255" t="s">
        <v>1342</v>
      </c>
      <c r="P5" s="256"/>
    </row>
    <row r="6" spans="1:16" s="74" customFormat="1" ht="15" customHeight="1">
      <c r="A6" s="66" t="s">
        <v>1338</v>
      </c>
      <c r="B6" s="75" t="s">
        <v>1337</v>
      </c>
      <c r="C6" s="76" t="s">
        <v>1011</v>
      </c>
      <c r="D6" s="77" t="s">
        <v>1012</v>
      </c>
      <c r="E6" s="76" t="s">
        <v>1343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1344</v>
      </c>
      <c r="M6" s="80" t="s">
        <v>642</v>
      </c>
      <c r="N6" s="81" t="s">
        <v>1006</v>
      </c>
      <c r="O6" s="158" t="s">
        <v>1049</v>
      </c>
      <c r="P6" s="132" t="s">
        <v>1345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>
        <f>IF(SP_NORTE!B154="","*",SP_NORTE!B154)</f>
        <v>46064</v>
      </c>
      <c r="B123" s="83" t="str">
        <f>IF(SP_NORTE!W154="","*",SP_NORTE!W154)</f>
        <v>Oportunidade</v>
      </c>
      <c r="C123" s="83" t="str">
        <f>IF(SP_NORTE!R154="","*",SP_NORTE!R154)</f>
        <v>SP NORTE</v>
      </c>
      <c r="D123" s="83" t="str">
        <f>IF(SP_NORTE!S154="","*",SP_NORTE!S154)</f>
        <v>ZRX-ZTI</v>
      </c>
      <c r="E123" s="83" t="str">
        <f>IF(SP_NORTE!D154="","*",SP_NORTE!D154)</f>
        <v>PEDRO (TP-696)</v>
      </c>
      <c r="F123" s="83" t="str">
        <f>IF(SP_NORTE!G154="","*",SP_NORTE!G154)</f>
        <v>-</v>
      </c>
      <c r="G123" s="83" t="str">
        <f>IF(SP_NORTE!L154="","*",SP_NORTE!L154)</f>
        <v>ZOX</v>
      </c>
      <c r="H123" s="116">
        <f>IF(SP_NORTE!J154="","*",SP_NORTE!J154)</f>
        <v>157.6</v>
      </c>
      <c r="I123" s="113">
        <f>IF(SP_NORTE!N154="","*",SP_NORTE!N154)</f>
        <v>0.375</v>
      </c>
      <c r="J123" s="113">
        <f>IF(SP_NORTE!O154="","*",SP_NORTE!O154)</f>
        <v>6.25E-2</v>
      </c>
      <c r="K123" s="83" t="str">
        <f>IF(SP_NORTE!AJ154="","*",SP_NORTE!AJ154)</f>
        <v>-</v>
      </c>
      <c r="L123" s="83" t="str">
        <f>IF(SP_NORTE!AL154="","*",SP_NORTE!AL154)</f>
        <v>ZOX</v>
      </c>
      <c r="M123" s="83">
        <f>IF(SP_NORTE!AO154="","*",SP_NORTE!AO154)</f>
        <v>157.6</v>
      </c>
      <c r="N123" s="83" t="str">
        <f>IF(SP_NORTE!AL154="","*",SP_NORTE!AL154)</f>
        <v>ZOX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>
        <f>IF(SP_NORTE!B155="","*",SP_NORTE!B155)</f>
        <v>46064</v>
      </c>
      <c r="B124" s="83" t="str">
        <f>IF(SP_NORTE!W155="","*",SP_NORTE!W155)</f>
        <v>Oportunidade</v>
      </c>
      <c r="C124" s="83" t="str">
        <f>IF(SP_NORTE!R155="","*",SP_NORTE!R155)</f>
        <v>SP NORTE</v>
      </c>
      <c r="D124" s="83" t="str">
        <f>IF(SP_NORTE!S155="","*",SP_NORTE!S155)</f>
        <v>ZRX-ZTI</v>
      </c>
      <c r="E124" s="83" t="str">
        <f>IF(SP_NORTE!D155="","*",SP_NORTE!D155)</f>
        <v>V83</v>
      </c>
      <c r="F124" s="83" t="str">
        <f>IF(SP_NORTE!G155="","*",SP_NORTE!G155)</f>
        <v>ZIQ2</v>
      </c>
      <c r="G124" s="83" t="str">
        <f>IF(SP_NORTE!L155="","*",SP_NORTE!L155)</f>
        <v>ZRQ-ZQX</v>
      </c>
      <c r="H124" s="116">
        <f>IF(SP_NORTE!J155="","*",SP_NORTE!J155)</f>
        <v>139.19999999999999</v>
      </c>
      <c r="I124" s="113">
        <f>IF(SP_NORTE!N155="","*",SP_NORTE!N155)</f>
        <v>0.35416666666666669</v>
      </c>
      <c r="J124" s="113">
        <f>IF(SP_NORTE!O155="","*",SP_NORTE!O155)</f>
        <v>8.3333333333333329E-2</v>
      </c>
      <c r="K124" s="83" t="str">
        <f>IF(SP_NORTE!AJ155="","*",SP_NORTE!AJ155)</f>
        <v>ZIQ2</v>
      </c>
      <c r="L124" s="83" t="str">
        <f>IF(SP_NORTE!AL155="","*",SP_NORTE!AL155)</f>
        <v>ZRQ-ZQX</v>
      </c>
      <c r="M124" s="83">
        <f>IF(SP_NORTE!AO155="","*",SP_NORTE!AO155)</f>
        <v>139.19999999999999</v>
      </c>
      <c r="N124" s="83" t="str">
        <f>IF(SP_NORTE!AL155="","*",SP_NORTE!AL155)</f>
        <v>ZRQ-ZQX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2026-02-10T12:40:43Z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