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195" documentId="120_S{118792C3-22EF-5104-A093-F22BFE3913F3}" xr6:coauthVersionLast="47" xr6:coauthVersionMax="47" xr10:uidLastSave="{4B64F4EE-0230-4D40-866E-F2EF2646CB23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34" i="1" l="1" a="1"/>
  <c r="N334" i="1" s="1"/>
  <c r="M334" i="1" a="1"/>
  <c r="M334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N310" i="1" a="1"/>
  <c r="N310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 s="1"/>
  <c r="BD7" i="1" a="1"/>
  <c r="BD7" i="1"/>
  <c r="BE7" i="1" a="1"/>
  <c r="BE7" i="1" s="1"/>
  <c r="BR7" i="1"/>
  <c r="BS7" i="1"/>
  <c r="BT7" i="1"/>
  <c r="A6" i="1"/>
  <c r="C6" i="1"/>
  <c r="G6" i="1"/>
  <c r="R6" i="1"/>
  <c r="S6" i="1" a="1"/>
  <c r="S6" i="1" s="1"/>
  <c r="T6" i="1" a="1"/>
  <c r="T6" i="1"/>
  <c r="U6" i="1" a="1"/>
  <c r="U6" i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D6" i="1" a="1"/>
  <c r="BD6" i="1" s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/>
  <c r="AI19" i="1"/>
  <c r="AJ19" i="1"/>
  <c r="AK19" i="1"/>
  <c r="AL19" i="1"/>
  <c r="AM19" i="1"/>
  <c r="AN19" i="1"/>
  <c r="AO19" i="1"/>
  <c r="AP19" i="1"/>
  <c r="BD19" i="1" s="1" a="1"/>
  <c r="BD19" i="1" s="1"/>
  <c r="AQ19" i="1"/>
  <c r="BB19" i="1"/>
  <c r="BC19" i="1" a="1"/>
  <c r="BC19" i="1"/>
  <c r="BE19" i="1" a="1"/>
  <c r="BE19" i="1" s="1"/>
  <c r="BR19" i="1"/>
  <c r="BS19" i="1"/>
  <c r="BT10" i="1"/>
  <c r="A11" i="1"/>
  <c r="C11" i="1"/>
  <c r="G11" i="1"/>
  <c r="R11" i="1"/>
  <c r="S11" i="1" a="1"/>
  <c r="S11" i="1" s="1"/>
  <c r="T11" i="1" a="1"/>
  <c r="T11" i="1"/>
  <c r="U11" i="1" a="1"/>
  <c r="U11" i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D11" i="1" a="1"/>
  <c r="BD11" i="1" s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BD774" i="1" s="1" a="1"/>
  <c r="BD774" i="1" s="1"/>
  <c r="AQ774" i="1"/>
  <c r="BB774" i="1"/>
  <c r="BC774" i="1" a="1"/>
  <c r="BC774" i="1" s="1"/>
  <c r="BR774" i="1"/>
  <c r="BS774" i="1"/>
  <c r="BT12" i="1"/>
  <c r="A9" i="1"/>
  <c r="C9" i="1"/>
  <c r="G9" i="1"/>
  <c r="R9" i="1"/>
  <c r="S9" i="1" a="1"/>
  <c r="S9" i="1"/>
  <c r="T9" i="1" a="1"/>
  <c r="T9" i="1" s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 s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BD10" i="1" s="1" a="1"/>
  <c r="BD10" i="1" s="1"/>
  <c r="AQ10" i="1"/>
  <c r="BB10" i="1"/>
  <c r="BC10" i="1" a="1"/>
  <c r="BC10" i="1" s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BD20" i="1" s="1" a="1"/>
  <c r="BD20" i="1" s="1"/>
  <c r="AQ20" i="1"/>
  <c r="BB20" i="1"/>
  <c r="BC20" i="1" a="1"/>
  <c r="BC20" i="1" s="1"/>
  <c r="BR20" i="1"/>
  <c r="BS20" i="1"/>
  <c r="BT15" i="1"/>
  <c r="A14" i="1"/>
  <c r="C14" i="1"/>
  <c r="G14" i="1"/>
  <c r="R14" i="1"/>
  <c r="S14" i="1" a="1"/>
  <c r="S14" i="1" s="1"/>
  <c r="T14" i="1" a="1"/>
  <c r="T14" i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BD310" i="1" s="1" a="1"/>
  <c r="BD310" i="1" s="1"/>
  <c r="AQ310" i="1"/>
  <c r="BB310" i="1"/>
  <c r="BC310" i="1" a="1"/>
  <c r="BC310" i="1" s="1"/>
  <c r="BR310" i="1"/>
  <c r="BS310" i="1"/>
  <c r="BT17" i="1"/>
  <c r="A1001" i="1"/>
  <c r="C1001" i="1"/>
  <c r="G1001" i="1"/>
  <c r="R1001" i="1"/>
  <c r="S1001" i="1" a="1"/>
  <c r="S1001" i="1"/>
  <c r="T1001" i="1" a="1"/>
  <c r="T1001" i="1" s="1"/>
  <c r="U1001" i="1" a="1"/>
  <c r="U1001" i="1"/>
  <c r="AI1001" i="1"/>
  <c r="AJ1001" i="1"/>
  <c r="AK1001" i="1"/>
  <c r="AL1001" i="1"/>
  <c r="AM1001" i="1"/>
  <c r="AN1001" i="1"/>
  <c r="AO1001" i="1"/>
  <c r="AP1001" i="1"/>
  <c r="BD1001" i="1" s="1" a="1"/>
  <c r="BD1001" i="1" s="1"/>
  <c r="AQ1001" i="1"/>
  <c r="BB1001" i="1"/>
  <c r="BC1001" i="1" a="1"/>
  <c r="BC1001" i="1" s="1"/>
  <c r="BE1001" i="1" a="1"/>
  <c r="BE1001" i="1" s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BD22" i="1" s="1" a="1"/>
  <c r="BD22" i="1" s="1"/>
  <c r="AQ22" i="1"/>
  <c r="BB22" i="1"/>
  <c r="BC22" i="1" a="1"/>
  <c r="BC22" i="1" s="1"/>
  <c r="BR22" i="1"/>
  <c r="BS22" i="1"/>
  <c r="BT20" i="1"/>
  <c r="A34" i="1"/>
  <c r="C34" i="1"/>
  <c r="G34" i="1"/>
  <c r="R34" i="1"/>
  <c r="S34" i="1" a="1"/>
  <c r="S34" i="1"/>
  <c r="T34" i="1" a="1"/>
  <c r="T34" i="1" s="1"/>
  <c r="U34" i="1" a="1"/>
  <c r="U34" i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/>
  <c r="U26" i="1" a="1"/>
  <c r="U26" i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BD28" i="1" s="1" a="1"/>
  <c r="BD28" i="1" s="1"/>
  <c r="AQ28" i="1"/>
  <c r="BB28" i="1"/>
  <c r="BC28" i="1" a="1"/>
  <c r="BC28" i="1" s="1"/>
  <c r="BR28" i="1"/>
  <c r="BS28" i="1"/>
  <c r="BT27" i="1"/>
  <c r="A29" i="1"/>
  <c r="C29" i="1"/>
  <c r="G29" i="1"/>
  <c r="R29" i="1"/>
  <c r="S29" i="1" a="1"/>
  <c r="S29" i="1" s="1"/>
  <c r="T29" i="1" a="1"/>
  <c r="T29" i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D29" i="1" a="1"/>
  <c r="BD29" i="1" s="1"/>
  <c r="BR29" i="1"/>
  <c r="BS29" i="1"/>
  <c r="BT28" i="1"/>
  <c r="A30" i="1"/>
  <c r="C30" i="1"/>
  <c r="G30" i="1"/>
  <c r="R30" i="1"/>
  <c r="S30" i="1" a="1"/>
  <c r="S30" i="1" s="1"/>
  <c r="T30" i="1" a="1"/>
  <c r="T30" i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BD30" i="1" s="1" a="1"/>
  <c r="BD30" i="1" s="1"/>
  <c r="AQ30" i="1"/>
  <c r="BB30" i="1"/>
  <c r="BC30" i="1" a="1"/>
  <c r="BC30" i="1" s="1"/>
  <c r="BR30" i="1"/>
  <c r="BS30" i="1"/>
  <c r="BT29" i="1"/>
  <c r="A793" i="1"/>
  <c r="C793" i="1"/>
  <c r="G793" i="1"/>
  <c r="R793" i="1"/>
  <c r="S793" i="1" a="1"/>
  <c r="S793" i="1"/>
  <c r="T793" i="1" a="1"/>
  <c r="T793" i="1" s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E793" i="1" a="1"/>
  <c r="BE793" i="1" s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D31" i="1" a="1"/>
  <c r="BD31" i="1" s="1"/>
  <c r="BR31" i="1"/>
  <c r="BS31" i="1"/>
  <c r="BT31" i="1"/>
  <c r="A18" i="1"/>
  <c r="C18" i="1"/>
  <c r="G18" i="1"/>
  <c r="R18" i="1"/>
  <c r="S18" i="1" a="1"/>
  <c r="S18" i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67" i="1" l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<sst xmlns="http://schemas.openxmlformats.org/spreadsheetml/2006/main" count="7177" uniqueCount="1524">
  <si>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</si>
  <si>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</si>
  <si>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</si>
  <si>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</si>
  <si>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</si>
  <si>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</si>
  <si>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</si>
  <si>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</si>
  <si>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</si>
  <si>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</si>
  <si>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</si>
  <si>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</si>
  <si>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</si>
  <si>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</si>
  <si>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</si>
  <si>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</si>
  <si>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</si>
  <si>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</si>
  <si>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</si>
  <si>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</si>
  <si>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</si>
  <si>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</si>
  <si>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</si>
  <si>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</si>
  <si>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</si>
  <si>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</si>
  <si>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</si>
  <si>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</si>
  <si>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</si>
  <si>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</si>
  <si>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</si>
  <si>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</si>
  <si>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</si>
  <si>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</si>
  <si>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</si>
  <si>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</si>
  <si>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</si>
  <si>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</si>
  <si>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</si>
  <si>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</si>
  <si>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</si>
  <si>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</si>
  <si>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</si>
  <si>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</si>
  <si>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</si>
  <si>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</si>
  <si>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</si>
  <si>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</si>
  <si>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</si>
  <si>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</si>
  <si>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</si>
  <si>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</si>
  <si>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</si>
  <si>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</si>
  <si>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</si>
  <si>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</si>
  <si>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</si>
  <si>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</si>
  <si>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</si>
  <si>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</si>
  <si>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</si>
  <si>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</si>
  <si>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</si>
  <si>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</si>
  <si>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</si>
  <si>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</si>
  <si>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</si>
  <si>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</si>
  <si>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</si>
  <si>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</si>
  <si>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</si>
  <si>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</si>
  <si>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</si>
  <si>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</si>
  <si>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</si>
  <si>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</si>
  <si>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</si>
  <si>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</si>
  <si>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</si>
  <si>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</si>
  <si>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</si>
  <si>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</si>
  <si>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</si>
  <si>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</si>
  <si>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</si>
  <si>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</si>
  <si>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</si>
  <si>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</si>
  <si>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</si>
  <si>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</si>
  <si>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</si>
  <si>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</si>
  <si>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</si>
  <si>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</si>
  <si>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</si>
  <si>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</si>
  <si>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</si>
  <si>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</si>
  <si>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</si>
  <si>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</si>
  <si>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</si>
  <si>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</si>
  <si>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</si>
  <si>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</si>
  <si>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</si>
  <si>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</si>
  <si>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</si>
  <si>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</si>
  <si>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</si>
  <si>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</si>
  <si>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</si>
  <si>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</si>
  <si>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</si>
  <si>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</si>
  <si>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</si>
  <si>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</si>
  <si>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</si>
  <si>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</si>
  <si>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</si>
  <si>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</si>
  <si>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</si>
  <si>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</si>
  <si>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</si>
  <si>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</si>
  <si>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</si>
  <si>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</si>
  <si>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</si>
  <si>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</si>
  <si>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</si>
  <si>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</si>
  <si>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</si>
  <si>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</si>
  <si>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</si>
  <si>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</si>
  <si>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</si>
  <si>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</si>
  <si>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</si>
  <si>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</si>
  <si>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</si>
  <si>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</si>
  <si>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</si>
  <si>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</si>
  <si>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</si>
  <si>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</si>
  <si>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</si>
  <si>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</si>
  <si>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</si>
  <si>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</si>
  <si>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</si>
  <si>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</si>
  <si>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</si>
  <si>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</si>
  <si>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</si>
  <si>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</si>
  <si>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</si>
  <si>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</si>
  <si>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</si>
  <si>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</si>
  <si>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</si>
  <si>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</si>
  <si>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</si>
  <si>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</si>
  <si>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</si>
  <si>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</si>
  <si>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</si>
  <si>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</si>
  <si>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</si>
  <si>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</si>
  <si>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</si>
  <si>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</si>
  <si>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</si>
  <si>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</si>
  <si>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</si>
  <si>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</si>
  <si>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</si>
  <si>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</si>
  <si>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</si>
  <si>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</si>
  <si>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</si>
  <si>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</si>
  <si>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</si>
  <si>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</si>
  <si>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</si>
  <si>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</si>
  <si>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</si>
  <si>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</si>
  <si>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</si>
  <si>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</si>
  <si>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</si>
  <si>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</si>
  <si>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</si>
  <si>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</si>
  <si>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</si>
  <si>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</si>
  <si>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</si>
  <si>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</si>
  <si>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</si>
  <si>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</si>
  <si>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</si>
  <si>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</si>
  <si>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</si>
  <si>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</si>
  <si>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</si>
  <si>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</si>
  <si>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</si>
  <si>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</si>
  <si>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</si>
  <si>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</si>
  <si>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</si>
  <si>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</si>
  <si>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</si>
  <si>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</si>
  <si>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</si>
  <si>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</si>
  <si>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</si>
  <si>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</si>
  <si>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</si>
  <si>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</si>
  <si>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</si>
  <si>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</si>
  <si>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</si>
  <si>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</si>
  <si>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</si>
  <si>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</si>
  <si>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</si>
  <si>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</si>
  <si>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</si>
  <si>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</si>
  <si>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</si>
  <si>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</si>
  <si>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</si>
  <si>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</si>
  <si>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</si>
  <si>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</si>
  <si>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</si>
  <si>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</si>
  <si>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</si>
  <si>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</si>
  <si>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</si>
  <si>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</si>
  <si>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</si>
  <si>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</si>
  <si>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</si>
  <si>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</si>
  <si>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</si>
  <si>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</si>
  <si>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</si>
  <si>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</si>
  <si>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</si>
  <si>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</si>
  <si>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</si>
  <si>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</si>
  <si>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</si>
  <si>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</si>
  <si>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</si>
  <si>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</si>
  <si>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</si>
  <si>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</si>
  <si>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</si>
  <si>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</si>
  <si>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</si>
  <si>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</si>
  <si>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</si>
  <si>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</si>
  <si>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</si>
  <si>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</si>
  <si>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</si>
  <si>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</si>
  <si>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</si>
  <si>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</si>
  <si>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</si>
  <si>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</si>
  <si>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</si>
  <si>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</si>
  <si>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</si>
  <si>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</si>
  <si>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</si>
  <si>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</si>
  <si>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</si>
  <si>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</si>
  <si>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</si>
  <si>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</si>
  <si>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</si>
  <si>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</si>
  <si>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</si>
  <si>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</si>
  <si>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</si>
  <si>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</si>
  <si>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</si>
  <si>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</si>
  <si>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</si>
  <si>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</si>
  <si>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</si>
  <si>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</si>
  <si>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</si>
  <si>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</si>
  <si>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</si>
  <si>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</si>
  <si>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</si>
  <si>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</si>
  <si>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</si>
  <si>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</si>
  <si>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</si>
  <si>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</si>
  <si>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</si>
  <si>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</si>
  <si>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</si>
  <si>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</si>
  <si>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</si>
  <si>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</si>
  <si>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</si>
  <si>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</si>
  <si>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</si>
  <si>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</si>
  <si>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</si>
  <si>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</si>
  <si>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</si>
  <si>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</si>
  <si>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</si>
  <si>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</si>
  <si>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</si>
  <si>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</si>
  <si>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</si>
  <si>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</si>
  <si>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</si>
  <si>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</si>
  <si>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</si>
  <si>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</si>
  <si>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</si>
  <si>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</si>
  <si>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</si>
  <si>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</si>
  <si>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</si>
  <si>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</si>
  <si>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</si>
  <si>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</si>
  <si>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</si>
  <si>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</si>
  <si>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</si>
  <si>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</si>
  <si>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</si>
  <si>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</si>
  <si>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</si>
  <si>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</si>
  <si>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</si>
  <si>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</si>
  <si>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</si>
  <si>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</si>
  <si>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</si>
  <si>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</si>
  <si>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</si>
  <si>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</si>
  <si>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</si>
  <si>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</si>
  <si>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</si>
  <si>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</si>
  <si>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</si>
  <si>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</si>
  <si>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</si>
  <si>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</si>
  <si>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</si>
  <si>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</si>
  <si>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</si>
  <si>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</si>
  <si>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</si>
  <si>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</si>
  <si>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</si>
  <si>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</si>
  <si>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</si>
  <si>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</si>
  <si>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</si>
  <si>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</si>
  <si>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</si>
  <si>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</si>
  <si>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</si>
  <si>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</si>
  <si>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</si>
  <si>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</si>
  <si>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</si>
  <si>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</si>
  <si>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</si>
  <si>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</si>
  <si>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</si>
  <si>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</si>
  <si>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</si>
  <si>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</si>
  <si>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</si>
  <si>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</si>
  <si>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</si>
  <si>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</si>
  <si>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</si>
  <si>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</si>
  <si>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</si>
  <si>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</si>
  <si>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</si>
  <si>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</si>
  <si>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</si>
  <si>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</si>
  <si>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</si>
  <si>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</si>
  <si>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</si>
  <si>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</si>
  <si>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</si>
  <si>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</si>
  <si>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</si>
  <si>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</si>
  <si>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</si>
  <si>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</si>
  <si>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</si>
  <si>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</si>
  <si>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</si>
  <si>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</si>
  <si>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</si>
  <si>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</si>
  <si>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</si>
  <si>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</si>
  <si>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</si>
  <si>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</si>
  <si>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</si>
  <si>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</si>
  <si>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</si>
  <si>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</si>
  <si>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</si>
  <si>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</si>
  <si>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</si>
  <si>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</si>
  <si>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</si>
  <si>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</si>
  <si>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</si>
  <si>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</si>
  <si>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</si>
  <si>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</si>
  <si>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</si>
  <si>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</si>
  <si>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</si>
  <si>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</si>
  <si>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</si>
  <si>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</si>
  <si>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</si>
  <si>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</si>
  <si>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</si>
  <si>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</si>
  <si>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</si>
  <si>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</si>
  <si>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</si>
  <si>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</si>
  <si>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</si>
  <si>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</si>
  <si>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</si>
  <si>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</si>
  <si>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</si>
  <si>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</si>
  <si>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</si>
  <si>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</si>
  <si>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</si>
  <si>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</si>
  <si>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</si>
  <si>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</si>
  <si>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</si>
  <si>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</si>
  <si>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</si>
  <si>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</si>
  <si>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</si>
  <si>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</si>
  <si>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</si>
  <si>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</si>
  <si>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</si>
  <si>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</si>
  <si>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</si>
  <si>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</si>
  <si>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</si>
  <si>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</si>
  <si>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</si>
  <si>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</si>
  <si>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</si>
  <si>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</si>
  <si>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</si>
  <si>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</si>
  <si>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</si>
  <si>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</si>
  <si>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</si>
  <si>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</si>
  <si>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</si>
  <si>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</si>
  <si>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</si>
  <si>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</si>
  <si>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</si>
  <si>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</si>
  <si>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</si>
  <si>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</si>
  <si>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</si>
  <si>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</si>
  <si>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</si>
  <si>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</si>
  <si>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</si>
  <si>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</si>
  <si>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</si>
  <si>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</si>
  <si>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</si>
  <si>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</si>
  <si>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</si>
  <si>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</si>
  <si>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</si>
  <si>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</si>
  <si>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</si>
  <si>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</si>
  <si>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</si>
  <si>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</si>
  <si>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</si>
  <si>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</si>
  <si>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</si>
  <si>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</si>
  <si>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</si>
  <si>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</si>
  <si>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</si>
  <si>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</si>
  <si>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</si>
  <si>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</si>
  <si>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</si>
  <si>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</si>
  <si>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</si>
  <si>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</si>
  <si>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</si>
  <si>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</si>
  <si>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</si>
  <si>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</si>
  <si>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</si>
  <si>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</si>
  <si>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</si>
  <si>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</si>
  <si>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</si>
  <si>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</si>
  <si>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</si>
  <si>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</si>
  <si>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</si>
  <si>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</si>
  <si>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</si>
  <si>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</si>
  <si>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</si>
  <si>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</si>
  <si>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</si>
  <si>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</si>
  <si>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</si>
  <si>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</si>
  <si>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</si>
  <si>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</si>
  <si>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</si>
  <si>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</si>
  <si>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</si>
  <si>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</si>
  <si>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</si>
  <si>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</si>
  <si>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</si>
  <si>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</si>
  <si>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</si>
  <si>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</si>
  <si>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</si>
  <si>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</si>
  <si>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</si>
  <si>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</si>
  <si>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</si>
  <si>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</si>
  <si>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</si>
  <si>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</si>
  <si>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</si>
  <si>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</si>
  <si>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</si>
  <si>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</si>
  <si>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</si>
  <si>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</si>
  <si>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</si>
  <si>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</si>
  <si>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</si>
  <si>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</si>
  <si>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</si>
  <si>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</si>
  <si>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</si>
  <si>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</si>
  <si>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</si>
  <si>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</si>
  <si>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</si>
  <si>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</si>
  <si>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</si>
  <si>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</si>
  <si>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</si>
  <si>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</si>
  <si>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</si>
  <si>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</si>
  <si>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</si>
  <si>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</si>
  <si>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</si>
  <si>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</si>
  <si>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</si>
  <si>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</si>
  <si>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</si>
  <si>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</si>
  <si>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</si>
  <si>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</si>
  <si>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</si>
  <si>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</si>
  <si>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</si>
  <si>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</si>
  <si>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</si>
  <si>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</si>
  <si>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</si>
  <si>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</si>
  <si>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</si>
  <si>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</si>
  <si>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</si>
  <si>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</si>
  <si>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</si>
  <si>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</si>
  <si>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</si>
  <si>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</si>
  <si>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</si>
  <si>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</si>
  <si>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</si>
  <si>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</si>
  <si>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</si>
  <si>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</si>
  <si>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</si>
  <si>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</si>
  <si>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</si>
  <si>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</si>
  <si>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</si>
  <si>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</si>
  <si>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</si>
  <si>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</si>
  <si>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</si>
  <si>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</si>
  <si>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</si>
  <si>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</si>
  <si>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</si>
  <si>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</si>
  <si>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</si>
  <si>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</si>
  <si>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</si>
  <si>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</si>
  <si>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</si>
  <si>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</si>
  <si>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</si>
  <si>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</si>
  <si>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</si>
  <si>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</si>
  <si>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</si>
  <si>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</si>
  <si>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</si>
  <si>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</si>
  <si>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</si>
  <si>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</si>
  <si>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</si>
  <si>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</si>
  <si>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</si>
  <si>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</si>
  <si>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</si>
  <si>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</si>
  <si>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</si>
  <si>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</si>
  <si>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</si>
  <si>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</si>
  <si>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</si>
  <si>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</si>
  <si>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</si>
  <si>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</si>
  <si>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</si>
  <si>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</si>
  <si>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</si>
  <si>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</si>
  <si>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</si>
  <si>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</si>
  <si>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</si>
  <si>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</si>
  <si>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</si>
  <si>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</si>
  <si>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</si>
  <si>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</si>
  <si>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</si>
  <si>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</si>
  <si>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</si>
  <si>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</si>
  <si>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</si>
  <si>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</si>
  <si>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</si>
  <si>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</si>
  <si>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</si>
  <si>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</si>
  <si>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</si>
  <si>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</si>
  <si>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</si>
  <si>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</si>
  <si>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</si>
  <si>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</si>
  <si>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</si>
  <si>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</si>
  <si>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</si>
  <si>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</si>
  <si>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</si>
  <si>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</si>
  <si>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</si>
  <si>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</si>
  <si>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</si>
  <si>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</si>
  <si>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</si>
  <si>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</si>
  <si>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</si>
  <si>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</si>
  <si>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</si>
  <si>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</si>
  <si>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</si>
  <si>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</si>
  <si>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</si>
  <si>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</si>
  <si>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</si>
  <si>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</si>
  <si>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</si>
  <si>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</si>
  <si>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</si>
  <si>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</si>
  <si>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</si>
  <si>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</si>
  <si>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</si>
  <si>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</si>
  <si>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</si>
  <si>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</si>
  <si>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</si>
  <si>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</si>
  <si>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</si>
  <si>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</si>
  <si>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</si>
  <si>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</si>
  <si>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</si>
  <si>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</si>
  <si>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</si>
  <si>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</si>
  <si>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</si>
  <si>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</si>
  <si>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</si>
  <si>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</si>
  <si>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</si>
  <si>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</si>
  <si>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</si>
  <si>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</si>
  <si>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</si>
  <si>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</si>
  <si>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</si>
  <si>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</si>
  <si>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</si>
  <si>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</si>
  <si>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</si>
  <si>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</si>
  <si>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</si>
  <si>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</si>
  <si>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</si>
  <si>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</si>
  <si>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</si>
  <si>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</si>
  <si>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</si>
  <si>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</si>
  <si>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</si>
  <si>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</si>
  <si>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</si>
  <si>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</si>
  <si>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</si>
  <si>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</si>
  <si>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</si>
  <si>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</si>
  <si>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</si>
  <si>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</si>
  <si>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</si>
  <si>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</si>
  <si>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</si>
  <si>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</si>
  <si>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</si>
  <si>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</si>
  <si>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</si>
  <si>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</si>
  <si>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</si>
  <si>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</si>
  <si>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</si>
  <si>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</si>
  <si>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</si>
  <si>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</si>
  <si>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</si>
  <si>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</si>
  <si>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</si>
  <si>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</si>
  <si>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</si>
  <si>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</si>
  <si>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</si>
  <si>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</si>
  <si>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</si>
  <si>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</si>
  <si>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</si>
  <si>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</si>
  <si>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</si>
  <si>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</si>
  <si>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</si>
  <si>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</si>
  <si>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</si>
  <si>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</si>
  <si>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</si>
  <si>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</si>
  <si>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</si>
  <si>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</si>
  <si>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</si>
  <si>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</si>
  <si>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</si>
  <si>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</si>
  <si>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</si>
  <si>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</si>
  <si>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</si>
  <si>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</si>
  <si>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</si>
  <si>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</si>
  <si>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</si>
  <si>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</si>
  <si>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</si>
  <si>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</si>
  <si>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</si>
  <si>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</si>
  <si>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</si>
  <si>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</si>
  <si>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</si>
  <si>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</si>
  <si>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</si>
  <si>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</si>
  <si>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</si>
  <si>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</si>
  <si>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</si>
  <si>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</si>
  <si>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</si>
  <si>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</si>
  <si>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</si>
  <si>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</si>
  <si>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</si>
  <si>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</si>
  <si>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</si>
  <si>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</si>
  <si>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</si>
  <si>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</si>
  <si>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</si>
  <si>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</si>
  <si>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</si>
  <si>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</si>
  <si>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</si>
  <si>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</si>
  <si>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</si>
  <si>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</si>
  <si>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</si>
  <si>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</si>
  <si>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</si>
  <si>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</si>
  <si>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</si>
  <si>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</si>
  <si>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</si>
  <si>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</si>
  <si>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</si>
  <si>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</si>
  <si>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</si>
  <si>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</si>
  <si>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</si>
  <si>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</si>
  <si>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</si>
  <si>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</si>
  <si>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</si>
  <si>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</si>
  <si>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</si>
  <si>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</si>
  <si>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</si>
  <si>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</si>
  <si>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</si>
  <si>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</si>
  <si>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</si>
  <si>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</si>
  <si>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</si>
  <si>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</si>
  <si>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</si>
  <si>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</si>
  <si>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</si>
  <si>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</si>
  <si>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</si>
  <si>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</si>
  <si>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</si>
  <si>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</si>
  <si>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</si>
  <si>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</si>
  <si>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</si>
  <si>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</si>
  <si>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</si>
  <si>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</si>
  <si>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</si>
  <si>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</si>
  <si>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</si>
  <si>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</si>
  <si>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</si>
  <si>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</si>
  <si>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</si>
  <si>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</si>
  <si>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</si>
  <si>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</si>
  <si>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</si>
  <si>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</si>
  <si>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</si>
  <si>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</si>
  <si>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</si>
  <si>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</si>
  <si>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</si>
  <si>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</si>
  <si>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</si>
  <si>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</si>
  <si>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</si>
  <si>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</si>
  <si>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</si>
  <si>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</si>
  <si>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</si>
  <si>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</si>
  <si>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</si>
  <si>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</si>
  <si>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</si>
  <si>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</si>
  <si>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</si>
  <si>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</si>
  <si>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</si>
  <si>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</si>
  <si>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</si>
  <si>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</si>
  <si>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</si>
  <si>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</si>
  <si>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</si>
  <si>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</si>
  <si>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</si>
  <si>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</si>
  <si>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</si>
  <si>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</si>
  <si>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</si>
  <si>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</si>
  <si>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</si>
  <si>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</si>
  <si>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</si>
  <si>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</si>
  <si>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</si>
  <si>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</si>
  <si>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</si>
  <si>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</si>
  <si>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</si>
  <si>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</si>
  <si>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</si>
  <si>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</si>
  <si>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</si>
  <si>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</si>
  <si>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</si>
  <si>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</si>
  <si>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</si>
  <si>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</si>
  <si>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</si>
  <si>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</si>
  <si>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</si>
  <si>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</si>
  <si>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</si>
  <si>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</si>
  <si>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</si>
  <si>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</si>
  <si>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</si>
  <si>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</si>
  <si>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</si>
  <si>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</si>
  <si>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</si>
  <si>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</si>
  <si>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</si>
  <si>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</si>
  <si>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</si>
  <si>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</si>
  <si>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</si>
  <si>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</si>
  <si>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</si>
  <si>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</si>
  <si>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</si>
  <si>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</si>
  <si>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</si>
  <si>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</si>
  <si>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</si>
  <si>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</si>
  <si>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</si>
  <si>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</si>
  <si>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</si>
  <si>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</si>
  <si>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</si>
  <si>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</si>
  <si>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</si>
  <si>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</si>
  <si>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</si>
  <si>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</si>
  <si>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</si>
  <si>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</si>
  <si>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</si>
  <si>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</si>
  <si>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</si>
  <si>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</si>
  <si>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</si>
  <si>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</si>
  <si>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</si>
  <si>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</si>
  <si>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</si>
  <si>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</si>
  <si>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</si>
  <si>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</si>
  <si>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</si>
  <si>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</si>
  <si>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</si>
  <si>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</si>
  <si>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</si>
  <si>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</si>
  <si>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</si>
  <si>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</si>
  <si>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</si>
  <si>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</si>
  <si>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</si>
  <si>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</si>
  <si>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</si>
  <si>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</si>
  <si>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</si>
  <si>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</si>
  <si>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</si>
  <si>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</si>
  <si>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</si>
  <si>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</si>
  <si>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</si>
  <si>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</si>
  <si>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</si>
  <si>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</si>
  <si>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</si>
  <si>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</si>
  <si>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</si>
  <si>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</si>
  <si>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</si>
  <si>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</si>
  <si>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</si>
  <si>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</si>
  <si>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</si>
  <si>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</si>
  <si>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</si>
  <si>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</si>
  <si>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</si>
  <si>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</si>
  <si>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</si>
  <si>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</si>
  <si>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</si>
  <si>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</si>
  <si>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</si>
  <si>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</si>
  <si>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</si>
  <si>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</si>
  <si>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</si>
  <si>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</si>
  <si>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</si>
  <si>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</si>
  <si>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</si>
  <si>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</si>
  <si>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</si>
  <si>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</si>
  <si>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</si>
  <si>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</si>
  <si>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</si>
  <si>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</si>
  <si>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</si>
  <si>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</si>
  <si>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</si>
  <si>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</si>
  <si>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</si>
  <si>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</si>
  <si>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</si>
  <si>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</si>
  <si>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</si>
  <si>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</si>
  <si>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</si>
  <si>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</si>
  <si>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</si>
  <si>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</si>
  <si>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</si>
  <si>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</si>
  <si>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</si>
  <si>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</si>
  <si>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</si>
  <si>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</si>
  <si>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</si>
  <si>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</si>
  <si>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</si>
  <si>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</si>
  <si>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</si>
  <si>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</si>
  <si>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</si>
  <si>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</si>
  <si>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</si>
  <si>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</si>
  <si>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</si>
  <si>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</si>
  <si>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</si>
  <si>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</si>
  <si>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</si>
  <si>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</si>
  <si>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</si>
  <si>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</si>
  <si>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</si>
  <si>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</si>
  <si>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</si>
  <si>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</si>
  <si>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</si>
  <si>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</si>
  <si>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</si>
  <si>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</si>
  <si>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</si>
  <si>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</si>
  <si>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</si>
  <si>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</si>
  <si>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</si>
  <si>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</si>
  <si>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</si>
  <si>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</si>
  <si>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</si>
  <si>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</si>
  <si>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</si>
  <si>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</si>
  <si>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</si>
  <si>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</si>
  <si>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</si>
  <si>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</si>
  <si>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</si>
  <si>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</si>
  <si>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</si>
  <si>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</si>
  <si>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</si>
  <si>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</si>
  <si>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</si>
  <si>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</si>
  <si>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</si>
  <si>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</si>
  <si>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</si>
  <si>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</si>
  <si>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</si>
  <si>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</si>
  <si>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</si>
  <si>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</si>
  <si>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</si>
  <si>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</si>
  <si>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</si>
  <si>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</si>
  <si>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</si>
  <si>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</si>
  <si>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</si>
  <si>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</si>
  <si>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</si>
  <si>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</si>
  <si>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</si>
  <si>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</si>
  <si>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</si>
  <si>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</si>
  <si>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</si>
  <si>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</si>
  <si>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</si>
  <si>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</si>
  <si>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</si>
  <si>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</si>
  <si>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</si>
  <si>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</si>
  <si>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</si>
  <si>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</si>
  <si>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</si>
  <si>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</si>
  <si>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</si>
  <si>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</si>
  <si>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</si>
  <si>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</si>
  <si>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</si>
  <si>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</si>
  <si>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</si>
  <si>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</si>
  <si>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</si>
  <si>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</si>
  <si>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</si>
  <si>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</si>
  <si>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</si>
  <si>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</si>
  <si>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</si>
  <si>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</si>
  <si>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</si>
  <si>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</si>
  <si>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</si>
  <si>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</si>
  <si>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</si>
  <si>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</si>
  <si>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</si>
  <si>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</si>
  <si>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</si>
  <si>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</si>
  <si>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</si>
  <si>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</si>
  <si>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</si>
  <si>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</si>
  <si>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</si>
  <si>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</si>
  <si>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</si>
  <si>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</si>
  <si>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</si>
  <si>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</si>
  <si>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</si>
  <si>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</si>
  <si>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</si>
  <si>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</si>
  <si>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</si>
  <si>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</si>
  <si>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</si>
  <si>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</si>
  <si>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</si>
  <si>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</si>
  <si>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</si>
  <si>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</si>
  <si>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</si>
  <si>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</si>
  <si>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</si>
  <si>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</si>
  <si>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</si>
  <si>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</si>
  <si>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</si>
  <si>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</si>
  <si>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</si>
  <si>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</si>
  <si>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</si>
  <si>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</si>
  <si>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</si>
  <si>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</si>
  <si>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</si>
  <si>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</si>
  <si>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</si>
  <si>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</si>
  <si>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</si>
  <si>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</si>
  <si>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</si>
  <si>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</si>
  <si>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</si>
  <si>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</si>
  <si>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</si>
  <si>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</si>
  <si>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</si>
  <si>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</si>
  <si>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</si>
  <si>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</si>
  <si>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</si>
  <si>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</si>
  <si>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</si>
  <si>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</si>
  <si>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</si>
  <si>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</si>
  <si>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</si>
  <si>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</si>
  <si>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</si>
  <si>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</si>
  <si>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</si>
  <si>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</si>
  <si>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</si>
  <si>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</si>
  <si>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</si>
  <si>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</si>
  <si>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</si>
  <si>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</si>
  <si>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</si>
  <si>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</si>
  <si>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</si>
  <si>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</si>
  <si>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</si>
  <si>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</si>
  <si>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</si>
  <si>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</si>
  <si>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</si>
  <si>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</si>
  <si>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</si>
  <si>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</si>
  <si>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</si>
  <si>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</si>
  <si>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</si>
  <si>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</si>
  <si>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</si>
  <si>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</si>
  <si>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</si>
  <si>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</si>
  <si>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</si>
  <si>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</si>
  <si>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</si>
  <si>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</si>
  <si>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</si>
  <si>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</si>
  <si>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</si>
  <si>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</si>
  <si>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</si>
  <si>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</si>
  <si>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</si>
  <si>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</si>
  <si>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</si>
  <si>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</si>
  <si>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</si>
  <si>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</si>
  <si>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</si>
  <si>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</si>
  <si>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</si>
  <si>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</si>
  <si>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</si>
  <si>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</si>
  <si>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</si>
  <si>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</si>
  <si>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</si>
  <si>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</si>
  <si>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</si>
  <si>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</si>
  <si>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</si>
  <si>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</si>
  <si>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</si>
  <si>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</si>
  <si>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</si>
  <si>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</si>
  <si>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</si>
  <si>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</si>
  <si>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</si>
  <si>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</si>
  <si>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</si>
  <si>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</si>
  <si>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</si>
  <si>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</si>
  <si>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</si>
  <si>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</si>
  <si>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</si>
  <si>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</si>
  <si>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</si>
  <si>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</si>
  <si>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</si>
  <si>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</si>
  <si>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</si>
  <si>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</si>
  <si>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</si>
  <si>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</si>
  <si>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</si>
  <si>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</si>
  <si>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</si>
  <si>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</si>
  <si>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</si>
  <si>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</si>
  <si>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</si>
  <si>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</si>
  <si>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</si>
  <si>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</si>
  <si>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</si>
  <si>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</si>
  <si>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</si>
  <si>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</si>
  <si>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</si>
  <si>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</si>
  <si>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</si>
  <si>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</si>
  <si>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</si>
  <si>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</si>
  <si>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</si>
  <si>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</si>
  <si>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</si>
  <si>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</si>
  <si>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</si>
  <si>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</si>
  <si>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</si>
  <si>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</si>
  <si>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</si>
  <si>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</si>
  <si>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</si>
  <si>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</si>
  <si>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</si>
  <si>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</si>
  <si>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</si>
  <si>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</si>
  <si>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</si>
  <si>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</si>
  <si>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</si>
  <si>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</si>
  <si>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</si>
  <si>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</si>
  <si>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</si>
  <si>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</si>
  <si>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</si>
  <si>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</si>
  <si>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</si>
  <si>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</si>
  <si>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</si>
  <si>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</si>
  <si>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</si>
  <si>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</si>
  <si>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</si>
  <si>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</si>
  <si>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</si>
  <si>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</si>
  <si>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</si>
  <si>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</si>
  <si>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</si>
  <si>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</si>
  <si>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</si>
  <si>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</si>
  <si>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</si>
  <si>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</si>
  <si>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</si>
  <si>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</si>
  <si>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</si>
  <si>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</si>
  <si>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</si>
  <si>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</si>
  <si>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</si>
  <si>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</si>
  <si>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</si>
  <si>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</si>
  <si>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</si>
  <si>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</si>
  <si>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</si>
  <si>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</si>
  <si>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</si>
  <si>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</si>
  <si>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</si>
  <si>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ZWI-1</t>
  </si>
  <si>
    <t>ZKEZGA</t>
  </si>
  <si>
    <t>MC1 07h20  / Em inspeção R7D.</t>
  </si>
  <si>
    <t>Cancelado CCO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</si>
  <si>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</si>
  <si>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</si>
  <si>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</si>
  <si>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</si>
  <si>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</si>
  <si>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</si>
  <si>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</si>
  <si>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</si>
  <si>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</si>
  <si>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</si>
  <si>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</si>
  <si>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</si>
  <si>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</si>
  <si>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</si>
  <si>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</si>
  <si>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</si>
  <si>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</si>
  <si>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</si>
  <si>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</si>
  <si>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</si>
  <si>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</si>
  <si>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ed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</si>
  <si>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</si>
  <si>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</si>
  <si>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</si>
  <si>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</si>
  <si>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</si>
  <si>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</si>
  <si>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ZPTZ1051</t>
  </si>
  <si>
    <t>Descarga de dormentes / Recolhimento de dormentes / Descarga de pedra</t>
  </si>
  <si>
    <t>MC1 08h07 / inf pronto 08h59 / Autorizado entrada na via 09h16 / Em intervalo</t>
  </si>
  <si>
    <t>Em intervalo das 11h13 até 13h13</t>
  </si>
  <si>
    <t>Realizado intervalo das 11h13 até 13h13.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</si>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</sst>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6" ySplit="3" topLeftCell="L314" activePane="bottomRight" state="frozen"/>
      <selection pane="bottomRight" activeCell="B335" sqref="B335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20" t="s">
        <v>919</v>
      </c>
      <c r="C1" s="221"/>
      <c r="D1" s="221"/>
      <c r="E1" s="3"/>
      <c r="F1" s="220" t="s">
        <v>920</v>
      </c>
      <c r="G1" s="221"/>
      <c r="H1" s="222"/>
      <c r="I1" s="221"/>
      <c r="J1" s="221"/>
      <c r="K1" s="221"/>
      <c r="L1" s="221"/>
      <c r="M1" s="221"/>
      <c r="N1" s="221"/>
      <c r="O1" s="221"/>
      <c r="P1" s="221"/>
      <c r="Q1" s="221"/>
      <c r="R1" s="221"/>
      <c r="S1" s="221"/>
      <c r="T1" s="221"/>
      <c r="U1" s="221"/>
      <c r="V1" s="221"/>
      <c r="W1" s="221"/>
      <c r="X1" s="221"/>
      <c r="Y1" s="221"/>
      <c r="Z1" s="221"/>
      <c r="AA1" s="221"/>
      <c r="AB1" s="221"/>
      <c r="AC1" s="221"/>
      <c r="AD1" s="221"/>
      <c r="AE1" s="221"/>
      <c r="AF1" s="221"/>
      <c r="AG1" s="223"/>
      <c r="AH1" s="5"/>
      <c r="AI1" s="197" t="s">
        <v>921</v>
      </c>
      <c r="AJ1" s="198"/>
      <c r="AK1" s="198"/>
      <c r="AL1" s="198"/>
      <c r="AM1" s="199"/>
      <c r="AN1" s="200"/>
      <c r="AO1" s="198"/>
      <c r="AP1" s="198"/>
      <c r="AQ1" s="198"/>
      <c r="AR1" s="198"/>
      <c r="AS1" s="198"/>
      <c r="AT1" s="198"/>
      <c r="AU1" s="198"/>
      <c r="AV1" s="198"/>
      <c r="AW1" s="198"/>
      <c r="AX1" s="198"/>
      <c r="AY1" s="198"/>
      <c r="AZ1" s="198"/>
      <c r="BA1" s="198"/>
      <c r="BB1" s="198"/>
      <c r="BC1" s="198"/>
      <c r="BD1" s="198"/>
      <c r="BE1" s="198"/>
      <c r="BF1" s="201"/>
      <c r="BG1" s="5"/>
      <c r="BH1" s="202" t="s">
        <v>922</v>
      </c>
      <c r="BI1" s="203"/>
      <c r="BJ1" s="203"/>
      <c r="BK1" s="204"/>
      <c r="BL1" s="5"/>
      <c r="BM1" s="194" t="s">
        <v>923</v>
      </c>
      <c r="BN1" s="195"/>
      <c r="BO1" s="195"/>
      <c r="BP1" s="195"/>
      <c r="BQ1" s="195"/>
      <c r="BR1" s="195"/>
      <c r="BS1" s="196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197" t="s">
        <v>924</v>
      </c>
      <c r="AJ2" s="198"/>
      <c r="AK2" s="198"/>
      <c r="AL2" s="198"/>
      <c r="AM2" s="199"/>
      <c r="AN2" s="200"/>
      <c r="AO2" s="198"/>
      <c r="AP2" s="198"/>
      <c r="AQ2" s="201"/>
      <c r="AR2" s="6"/>
      <c r="AS2" s="197" t="s">
        <v>927</v>
      </c>
      <c r="AT2" s="198"/>
      <c r="AU2" s="198"/>
      <c r="AV2" s="198"/>
      <c r="AW2" s="198"/>
      <c r="AX2" s="198"/>
      <c r="AY2" s="201"/>
      <c r="AZ2" s="6"/>
      <c r="BA2" s="211" t="s">
        <v>928</v>
      </c>
      <c r="BB2" s="212"/>
      <c r="BC2" s="197" t="s">
        <v>925</v>
      </c>
      <c r="BD2" s="198"/>
      <c r="BE2" s="198"/>
      <c r="BF2" s="201"/>
      <c r="BG2" s="5"/>
      <c r="BH2" s="205"/>
      <c r="BI2" s="206"/>
      <c r="BJ2" s="206"/>
      <c r="BK2" s="207"/>
      <c r="BL2" s="5"/>
      <c r="BM2" s="208"/>
      <c r="BN2" s="209"/>
      <c r="BO2" s="209"/>
      <c r="BP2" s="209"/>
      <c r="BQ2" s="209"/>
      <c r="BR2" s="209"/>
      <c r="BS2" s="210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211" t="s">
        <v>929</v>
      </c>
      <c r="AJ3" s="212"/>
      <c r="AK3" s="211" t="s">
        <v>930</v>
      </c>
      <c r="AL3" s="217"/>
      <c r="AM3" s="218"/>
      <c r="AN3" s="219"/>
      <c r="AO3" s="217"/>
      <c r="AP3" s="217"/>
      <c r="AQ3" s="212"/>
      <c r="AR3" s="63"/>
      <c r="AS3" s="215" t="s">
        <v>936</v>
      </c>
      <c r="AT3" s="216"/>
      <c r="AU3" s="215" t="s">
        <v>937</v>
      </c>
      <c r="AV3" s="216"/>
      <c r="AW3" s="215" t="s">
        <v>938</v>
      </c>
      <c r="AX3" s="216"/>
      <c r="AY3" s="63" t="s">
        <v>939</v>
      </c>
      <c r="AZ3" s="63"/>
      <c r="BA3" s="213"/>
      <c r="BB3" s="214"/>
      <c r="BC3" s="211" t="s">
        <v>932</v>
      </c>
      <c r="BD3" s="217"/>
      <c r="BE3" s="217"/>
      <c r="BF3" s="212"/>
      <c r="BG3" s="62"/>
      <c r="BH3" s="205"/>
      <c r="BI3" s="206"/>
      <c r="BJ3" s="206"/>
      <c r="BK3" s="207"/>
      <c r="BL3" s="62"/>
      <c r="BM3" s="194" t="s">
        <v>940</v>
      </c>
      <c r="BN3" s="195"/>
      <c r="BO3" s="195"/>
      <c r="BP3" s="196"/>
      <c r="BQ3" s="194" t="s">
        <v>707</v>
      </c>
      <c r="BR3" s="195"/>
      <c r="BS3" s="196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1171</v>
      </c>
      <c r="BK110" s="18" t="s">
        <v>1172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1179</v>
      </c>
      <c r="BK116" s="17" t="s">
        <v>1180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1210</v>
      </c>
      <c r="BK136" s="17" t="s">
        <v>1211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1227</v>
      </c>
      <c r="BK146" s="17" t="s">
        <v>1228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 t="s">
        <v>389</v>
      </c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1229</v>
      </c>
      <c r="BK147" s="17" t="s">
        <v>1230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1231</v>
      </c>
      <c r="BK149" s="17" t="s">
        <v>1232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1232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 t="s">
        <v>389</v>
      </c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1233</v>
      </c>
      <c r="BK150" s="17" t="s">
        <v>1234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1235</v>
      </c>
      <c r="BK152" s="17" t="s">
        <v>1236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1236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1237</v>
      </c>
      <c r="BK153" s="17" t="s">
        <v>1238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1239</v>
      </c>
      <c r="W154" s="151" t="s">
        <v>1092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1237</v>
      </c>
      <c r="BK154" s="17" t="s">
        <v>1240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1240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1241</v>
      </c>
      <c r="BK155" s="17" t="s">
        <v>1242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1244</v>
      </c>
      <c r="BK156" s="17" t="s">
        <v>1245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1246</v>
      </c>
      <c r="BK157" s="17" t="s">
        <v>1247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1248</v>
      </c>
      <c r="X158" s="104" t="s">
        <v>386</v>
      </c>
      <c r="Y158" s="129" t="s">
        <v>389</v>
      </c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1249</v>
      </c>
      <c r="BK158" s="17" t="s">
        <v>1249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1250</v>
      </c>
      <c r="BK159" s="17" t="s">
        <v>1250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1250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1251</v>
      </c>
      <c r="BK160" s="17" t="s">
        <v>1250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1250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1252</v>
      </c>
      <c r="BK161" s="17" t="s">
        <v>1252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1252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1253</v>
      </c>
      <c r="BK162" s="17" t="s">
        <v>1253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1253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1253</v>
      </c>
      <c r="BK163" s="17" t="s">
        <v>1253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1253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1254</v>
      </c>
      <c r="BK165" s="17" t="s">
        <v>1254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1254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1254</v>
      </c>
      <c r="BK166" s="17" t="s">
        <v>1254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1254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1254</v>
      </c>
      <c r="BK167" s="17" t="s">
        <v>1254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1254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1254</v>
      </c>
      <c r="BK168" s="17" t="s">
        <v>1254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1254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1047</v>
      </c>
      <c r="W170" s="151" t="s">
        <v>1025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1255</v>
      </c>
      <c r="BK170" s="17" t="s">
        <v>1255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1255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1256</v>
      </c>
      <c r="BK172" s="17" t="s">
        <v>1257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1258</v>
      </c>
      <c r="BK173" s="17" t="s">
        <v>1258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1259</v>
      </c>
      <c r="BK174" s="17" t="s">
        <v>1260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1260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1260</v>
      </c>
      <c r="BK175" s="17" t="s">
        <v>1260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1260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1261</v>
      </c>
      <c r="BK176" s="17" t="s">
        <v>1262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1262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1263</v>
      </c>
      <c r="I177" s="106" t="s">
        <v>1264</v>
      </c>
      <c r="J177" s="105">
        <v>54</v>
      </c>
      <c r="K177" s="105">
        <v>106</v>
      </c>
      <c r="L177" s="105" t="s">
        <v>558</v>
      </c>
      <c r="M177" s="127" t="s">
        <v>1265</v>
      </c>
      <c r="N177" s="127" t="s">
        <v>1266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1017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1267</v>
      </c>
      <c r="BK177" s="17" t="s">
        <v>1267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1012</v>
      </c>
      <c r="W178" s="151" t="s">
        <v>1025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1268</v>
      </c>
      <c r="BK178" s="17" t="s">
        <v>1269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1058</v>
      </c>
      <c r="W180" s="151" t="s">
        <v>1270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1271</v>
      </c>
      <c r="BK180" s="176" t="s">
        <v>1272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1272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1058</v>
      </c>
      <c r="W181" s="151" t="s">
        <v>1025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1273</v>
      </c>
      <c r="BK181" s="176" t="s">
        <v>1274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1120</v>
      </c>
      <c r="I182" s="106" t="s">
        <v>1120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1058</v>
      </c>
      <c r="W182" s="151" t="s">
        <v>1275</v>
      </c>
      <c r="X182" s="104" t="s">
        <v>386</v>
      </c>
      <c r="Y182" s="129" t="s">
        <v>389</v>
      </c>
      <c r="Z182" s="104"/>
      <c r="AA182" s="105" t="s">
        <v>1123</v>
      </c>
      <c r="AB182" s="103" t="s">
        <v>388</v>
      </c>
      <c r="AC182" s="152" t="s">
        <v>371</v>
      </c>
      <c r="AD182" s="107">
        <v>0.33333333333333331</v>
      </c>
      <c r="AE182" s="105" t="s">
        <v>1124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1276</v>
      </c>
      <c r="BK182" s="18" t="s">
        <v>1277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1277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1278</v>
      </c>
      <c r="N183" s="127" t="s">
        <v>1279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1017</v>
      </c>
      <c r="W183" s="151" t="s">
        <v>1243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1280</v>
      </c>
      <c r="BK183" s="18" t="s">
        <v>1281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1091</v>
      </c>
      <c r="W184" s="151" t="s">
        <v>1092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1282</v>
      </c>
      <c r="BK184" s="176" t="s">
        <v>1283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1283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1284</v>
      </c>
      <c r="W185" s="151" t="s">
        <v>1025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1285</v>
      </c>
      <c r="BK185" s="176" t="s">
        <v>1286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1287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1041</v>
      </c>
      <c r="W186" s="151" t="s">
        <v>1054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1288</v>
      </c>
      <c r="BK186" s="176" t="s">
        <v>1289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1289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1290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1291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1029</v>
      </c>
      <c r="W187" s="151" t="s">
        <v>1013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1292</v>
      </c>
      <c r="BK187" s="176" t="s">
        <v>1293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1293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1117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1284</v>
      </c>
      <c r="W188" s="151" t="s">
        <v>1294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1117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1284</v>
      </c>
      <c r="W189" s="151" t="s">
        <v>1294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1284</v>
      </c>
      <c r="W190" s="151" t="s">
        <v>1295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1296</v>
      </c>
      <c r="BK190" s="176" t="s">
        <v>1297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1298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1184</v>
      </c>
      <c r="W193" s="151" t="s">
        <v>1299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1300</v>
      </c>
      <c r="BK193" s="17" t="s">
        <v>1301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1184</v>
      </c>
      <c r="W194" s="151" t="s">
        <v>1054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1300</v>
      </c>
      <c r="BK194" s="17" t="s">
        <v>1301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1184</v>
      </c>
      <c r="W195" s="151" t="s">
        <v>1054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1300</v>
      </c>
      <c r="BK195" s="17" t="s">
        <v>1301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1302</v>
      </c>
      <c r="I196" s="106" t="s">
        <v>1068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1072</v>
      </c>
      <c r="W196" s="151" t="s">
        <v>1013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1303</v>
      </c>
      <c r="BK196" s="17" t="s">
        <v>1303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1184</v>
      </c>
      <c r="W197" s="151" t="s">
        <v>1025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1300</v>
      </c>
      <c r="BK197" s="17" t="s">
        <v>1301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1184</v>
      </c>
      <c r="W198" s="151" t="s">
        <v>1025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1300</v>
      </c>
      <c r="BK198" s="176" t="s">
        <v>1301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1104</v>
      </c>
      <c r="N201" s="127" t="s">
        <v>1105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1098</v>
      </c>
      <c r="W201" s="151" t="s">
        <v>1304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1305</v>
      </c>
      <c r="BK201" s="176" t="s">
        <v>1305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1096</v>
      </c>
      <c r="I202" s="106" t="s">
        <v>1096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1074</v>
      </c>
      <c r="W202" s="151" t="s">
        <v>1097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1306</v>
      </c>
      <c r="BK202" s="176" t="s">
        <v>1306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1096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1098</v>
      </c>
      <c r="W203" s="151" t="s">
        <v>1099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1307</v>
      </c>
      <c r="BK203" s="176" t="s">
        <v>1307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1098</v>
      </c>
      <c r="W204" s="151" t="s">
        <v>1100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1308</v>
      </c>
      <c r="BK204" s="176" t="s">
        <v>1308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1101</v>
      </c>
      <c r="I205" s="106" t="s">
        <v>1101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1098</v>
      </c>
      <c r="W205" s="151" t="s">
        <v>1102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1309</v>
      </c>
      <c r="BK205" s="176" t="s">
        <v>1309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1098</v>
      </c>
      <c r="W206" s="151" t="s">
        <v>1103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1310</v>
      </c>
      <c r="BK206" s="176" t="s">
        <v>1310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1012</v>
      </c>
      <c r="W209" s="151" t="s">
        <v>1311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1312</v>
      </c>
      <c r="BK209" s="176" t="s">
        <v>1312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1012</v>
      </c>
      <c r="W210" s="151" t="s">
        <v>1313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1312</v>
      </c>
      <c r="BK210" s="176" t="s">
        <v>1312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1012</v>
      </c>
      <c r="W211" s="151" t="s">
        <v>1025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1312</v>
      </c>
      <c r="BK211" s="176" t="s">
        <v>1312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1012</v>
      </c>
      <c r="W213" s="151" t="s">
        <v>1314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1315</v>
      </c>
      <c r="BK213" s="176" t="s">
        <v>1316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1050</v>
      </c>
      <c r="I214" s="106" t="s">
        <v>1050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1012</v>
      </c>
      <c r="W214" s="151" t="s">
        <v>1317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1315</v>
      </c>
      <c r="BK214" s="176" t="s">
        <v>1318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1050</v>
      </c>
      <c r="I215" s="106" t="s">
        <v>1050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1012</v>
      </c>
      <c r="W215" s="151" t="s">
        <v>1319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1315</v>
      </c>
      <c r="BK215" s="176" t="s">
        <v>1318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1029</v>
      </c>
      <c r="W217" s="151" t="s">
        <v>1320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1321</v>
      </c>
      <c r="BK217" s="18" t="s">
        <v>1322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1322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1029</v>
      </c>
      <c r="W218" s="151" t="s">
        <v>1115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1321</v>
      </c>
      <c r="BK218" s="18" t="s">
        <v>1323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1323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1047</v>
      </c>
      <c r="W219" s="151" t="s">
        <v>1025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1324</v>
      </c>
      <c r="BK219" s="176" t="s">
        <v>1325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1029</v>
      </c>
      <c r="W220" s="151" t="s">
        <v>1054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1321</v>
      </c>
      <c r="BK220" s="18" t="s">
        <v>1326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1326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1058</v>
      </c>
      <c r="W223" s="151" t="s">
        <v>1025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1327</v>
      </c>
      <c r="BG223" s="16"/>
      <c r="BH223" s="17">
        <v>2</v>
      </c>
      <c r="BI223" s="17"/>
      <c r="BJ223" s="17" t="s">
        <v>1328</v>
      </c>
      <c r="BK223" s="17" t="s">
        <v>1329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1330</v>
      </c>
      <c r="W224" s="151" t="s">
        <v>1093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1331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1332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1091</v>
      </c>
      <c r="W226" s="151" t="s">
        <v>1092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1091</v>
      </c>
      <c r="BG226" s="16"/>
      <c r="BH226" s="17">
        <v>0</v>
      </c>
      <c r="BI226" s="17"/>
      <c r="BJ226" s="17" t="s">
        <v>1333</v>
      </c>
      <c r="BK226" s="17" t="s">
        <v>1333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1334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1284</v>
      </c>
      <c r="W227" s="151" t="s">
        <v>1088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1335</v>
      </c>
      <c r="BG227" s="16"/>
      <c r="BH227" s="17">
        <v>2</v>
      </c>
      <c r="BI227" s="17"/>
      <c r="BJ227" s="17" t="s">
        <v>1336</v>
      </c>
      <c r="BK227" s="17" t="s">
        <v>1337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1284</v>
      </c>
      <c r="W228" s="151" t="s">
        <v>1025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1338</v>
      </c>
      <c r="BG228" s="16"/>
      <c r="BH228" s="17">
        <v>0</v>
      </c>
      <c r="BI228" s="17"/>
      <c r="BJ228" s="17" t="s">
        <v>1339</v>
      </c>
      <c r="BK228" s="17" t="s">
        <v>1339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1284</v>
      </c>
      <c r="W229" s="151" t="s">
        <v>1092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1338</v>
      </c>
      <c r="BG229" s="16"/>
      <c r="BH229" s="17">
        <v>2</v>
      </c>
      <c r="BI229" s="17"/>
      <c r="BJ229" s="17" t="s">
        <v>1340</v>
      </c>
      <c r="BK229" s="17" t="s">
        <v>1341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1342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1117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1284</v>
      </c>
      <c r="W230" s="151" t="s">
        <v>1294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1338</v>
      </c>
      <c r="BG230" s="16"/>
      <c r="BH230" s="17">
        <v>0</v>
      </c>
      <c r="BI230" s="17"/>
      <c r="BJ230" s="17" t="s">
        <v>1343</v>
      </c>
      <c r="BK230" s="18" t="s">
        <v>1334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1334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1290</v>
      </c>
      <c r="I231" s="105" t="s">
        <v>1290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1291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1029</v>
      </c>
      <c r="W231" s="151" t="s">
        <v>1013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1338</v>
      </c>
      <c r="BG231" s="16"/>
      <c r="BH231" s="17">
        <v>2</v>
      </c>
      <c r="BI231" s="17"/>
      <c r="BJ231" s="17" t="s">
        <v>1344</v>
      </c>
      <c r="BK231" s="17" t="s">
        <v>1345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1284</v>
      </c>
      <c r="W232" s="151" t="s">
        <v>1295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1338</v>
      </c>
      <c r="BG232" s="16"/>
      <c r="BH232" s="17">
        <v>2</v>
      </c>
      <c r="BI232" s="17"/>
      <c r="BJ232" s="17" t="s">
        <v>1346</v>
      </c>
      <c r="BK232" s="17" t="s">
        <v>1347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1184</v>
      </c>
      <c r="W234" s="151" t="s">
        <v>1092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1338</v>
      </c>
      <c r="BG234" s="16"/>
      <c r="BH234" s="17">
        <v>0</v>
      </c>
      <c r="BI234" s="17"/>
      <c r="BJ234" s="17" t="s">
        <v>1348</v>
      </c>
      <c r="BK234" s="17" t="s">
        <v>1348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1184</v>
      </c>
      <c r="W235" s="151" t="s">
        <v>1092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1338</v>
      </c>
      <c r="BG235" s="16"/>
      <c r="BH235" s="17">
        <v>0</v>
      </c>
      <c r="BI235" s="17"/>
      <c r="BJ235" s="17" t="s">
        <v>1343</v>
      </c>
      <c r="BK235" s="17" t="s">
        <v>1343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1184</v>
      </c>
      <c r="W236" s="151" t="s">
        <v>1025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1338</v>
      </c>
      <c r="BG236" s="16"/>
      <c r="BH236" s="17">
        <v>0</v>
      </c>
      <c r="BI236" s="17"/>
      <c r="BJ236" s="17" t="s">
        <v>1343</v>
      </c>
      <c r="BK236" s="17" t="s">
        <v>1343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1184</v>
      </c>
      <c r="W237" s="151" t="s">
        <v>1025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1338</v>
      </c>
      <c r="BG237" s="16"/>
      <c r="BH237" s="17">
        <v>0</v>
      </c>
      <c r="BI237" s="17"/>
      <c r="BJ237" s="17" t="s">
        <v>1343</v>
      </c>
      <c r="BK237" s="17" t="s">
        <v>1343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1349</v>
      </c>
      <c r="I238" s="106" t="s">
        <v>1349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1284</v>
      </c>
      <c r="W238" s="151" t="s">
        <v>1013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1338</v>
      </c>
      <c r="BG238" s="16"/>
      <c r="BH238" s="17">
        <v>0</v>
      </c>
      <c r="BI238" s="17"/>
      <c r="BJ238" s="17" t="s">
        <v>1350</v>
      </c>
      <c r="BK238" s="17" t="s">
        <v>1350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1350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1074</v>
      </c>
      <c r="W240" s="151" t="s">
        <v>1025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1338</v>
      </c>
      <c r="BG240" s="16"/>
      <c r="BH240" s="17">
        <v>0</v>
      </c>
      <c r="BI240" s="17"/>
      <c r="BJ240" s="17" t="s">
        <v>1343</v>
      </c>
      <c r="BK240" s="17" t="s">
        <v>1343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1074</v>
      </c>
      <c r="W241" s="151" t="s">
        <v>1025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1338</v>
      </c>
      <c r="BG241" s="16"/>
      <c r="BH241" s="17">
        <v>0</v>
      </c>
      <c r="BI241" s="17"/>
      <c r="BJ241" s="17" t="s">
        <v>1343</v>
      </c>
      <c r="BK241" s="17" t="s">
        <v>1343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1074</v>
      </c>
      <c r="W242" s="151" t="s">
        <v>1025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1338</v>
      </c>
      <c r="BG242" s="16"/>
      <c r="BH242" s="17">
        <v>0</v>
      </c>
      <c r="BI242" s="17"/>
      <c r="BJ242" s="17" t="s">
        <v>1343</v>
      </c>
      <c r="BK242" s="17" t="s">
        <v>1343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1012</v>
      </c>
      <c r="W244" s="151" t="s">
        <v>1025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1338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1029</v>
      </c>
      <c r="W245" s="151" t="s">
        <v>1055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1338</v>
      </c>
      <c r="BG245" s="16"/>
      <c r="BH245" s="17">
        <v>2</v>
      </c>
      <c r="BI245" s="17"/>
      <c r="BJ245" s="17" t="s">
        <v>1351</v>
      </c>
      <c r="BK245" s="17" t="s">
        <v>1351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Intervalo</v>
      </c>
      <c r="BR245" s="19">
        <f>IF(OR(B245="",F245=""),"*",AY245/P245)</f>
        <v>0.99999999999999911</v>
      </c>
      <c r="BS245" s="19">
        <f>IF(OR(B245="",F245=""),"*",BA245/Q245)</f>
        <v>1</v>
      </c>
      <c r="BT245" s="8" t="str">
        <f t="shared" si="4"/>
        <v>OKOK</v>
      </c>
    </row>
    <row r="246" spans="1:72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1029</v>
      </c>
      <c r="W246" s="151" t="s">
        <v>1092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1338</v>
      </c>
      <c r="BG246" s="16"/>
      <c r="BH246" s="17">
        <v>0</v>
      </c>
      <c r="BI246" s="17"/>
      <c r="BJ246" s="17" t="s">
        <v>1352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1215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1174</v>
      </c>
      <c r="W247" s="105" t="s">
        <v>1216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1338</v>
      </c>
      <c r="BG247" s="16"/>
      <c r="BH247" s="17">
        <v>0</v>
      </c>
      <c r="BI247" s="17"/>
      <c r="BJ247" s="17" t="s">
        <v>1353</v>
      </c>
      <c r="BK247" s="18" t="s">
        <v>1354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1225</v>
      </c>
      <c r="I248" s="106" t="s">
        <v>1225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1072</v>
      </c>
      <c r="W248" s="151" t="s">
        <v>1013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1338</v>
      </c>
      <c r="BG248" s="16"/>
      <c r="BH248" s="17">
        <v>0</v>
      </c>
      <c r="BI248" s="17"/>
      <c r="BJ248" s="17" t="s">
        <v>1355</v>
      </c>
      <c r="BK248" s="17" t="s">
        <v>1355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1029</v>
      </c>
      <c r="W249" s="151" t="s">
        <v>1025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1338</v>
      </c>
      <c r="BG249" s="16"/>
      <c r="BH249" s="17">
        <v>0</v>
      </c>
      <c r="BI249" s="17"/>
      <c r="BJ249" s="17" t="s">
        <v>1343</v>
      </c>
      <c r="BK249" s="18" t="s">
        <v>1339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1047</v>
      </c>
      <c r="W250" s="151" t="s">
        <v>1025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1338</v>
      </c>
      <c r="BG250" s="16"/>
      <c r="BH250" s="17">
        <v>2</v>
      </c>
      <c r="BI250" s="17"/>
      <c r="BJ250" s="17" t="s">
        <v>1356</v>
      </c>
      <c r="BK250" s="17" t="s">
        <v>1357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1358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1284</v>
      </c>
      <c r="W253" s="151" t="s">
        <v>1295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1118</v>
      </c>
      <c r="BG253" s="16"/>
      <c r="BH253" s="17">
        <v>0</v>
      </c>
      <c r="BI253" s="17"/>
      <c r="BJ253" s="17" t="s">
        <v>1359</v>
      </c>
      <c r="BK253" s="17" t="s">
        <v>1360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1361</v>
      </c>
      <c r="N254" s="127" t="s">
        <v>1362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1029</v>
      </c>
      <c r="W254" s="151" t="s">
        <v>1363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1029</v>
      </c>
      <c r="BG254" s="16"/>
      <c r="BH254" s="17">
        <v>2</v>
      </c>
      <c r="BI254" s="17"/>
      <c r="BJ254" s="17" t="s">
        <v>1364</v>
      </c>
      <c r="BK254" s="17" t="s">
        <v>1364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1225</v>
      </c>
      <c r="I255" s="106" t="s">
        <v>1225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1072</v>
      </c>
      <c r="W255" s="151" t="s">
        <v>1013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1072</v>
      </c>
      <c r="BG255" s="16"/>
      <c r="BH255" s="17">
        <v>2</v>
      </c>
      <c r="BI255" s="17"/>
      <c r="BJ255" s="17" t="s">
        <v>1365</v>
      </c>
      <c r="BK255" s="17" t="s">
        <v>1365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1029</v>
      </c>
      <c r="W256" s="151" t="s">
        <v>1295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1366</v>
      </c>
      <c r="BG256" s="16"/>
      <c r="BH256" s="17">
        <v>0</v>
      </c>
      <c r="BI256" s="17"/>
      <c r="BJ256" s="17" t="s">
        <v>1367</v>
      </c>
      <c r="BK256" s="17" t="s">
        <v>1367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1058</v>
      </c>
      <c r="W259" s="151" t="s">
        <v>1025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1368</v>
      </c>
      <c r="BK259" s="17" t="s">
        <v>1368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1368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1369</v>
      </c>
      <c r="I260" s="106" t="s">
        <v>1369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1058</v>
      </c>
      <c r="W260" s="151" t="s">
        <v>1370</v>
      </c>
      <c r="X260" s="104" t="s">
        <v>386</v>
      </c>
      <c r="Y260" s="129" t="s">
        <v>389</v>
      </c>
      <c r="Z260" s="104"/>
      <c r="AA260" s="105" t="s">
        <v>1123</v>
      </c>
      <c r="AB260" s="103" t="s">
        <v>388</v>
      </c>
      <c r="AC260" s="152" t="s">
        <v>371</v>
      </c>
      <c r="AD260" s="107">
        <v>0.33333333333333331</v>
      </c>
      <c r="AE260" s="105" t="s">
        <v>1124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1371</v>
      </c>
      <c r="BK260" s="18" t="s">
        <v>1372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1284</v>
      </c>
      <c r="W261" s="151" t="s">
        <v>1092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1373</v>
      </c>
      <c r="BK261" s="17" t="s">
        <v>1373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1373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1284</v>
      </c>
      <c r="W262" s="151" t="s">
        <v>1092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1374</v>
      </c>
      <c r="BK262" s="17" t="s">
        <v>1374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1374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1284</v>
      </c>
      <c r="W263" s="151" t="s">
        <v>1375</v>
      </c>
      <c r="X263" s="104" t="s">
        <v>386</v>
      </c>
      <c r="Y263" s="129" t="s">
        <v>389</v>
      </c>
      <c r="Z263" s="104"/>
      <c r="AA263" s="105" t="s">
        <v>1176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1376</v>
      </c>
      <c r="BK263" s="176" t="s">
        <v>1377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1377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1284</v>
      </c>
      <c r="W264" s="151" t="s">
        <v>1088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1378</v>
      </c>
      <c r="BK264" s="176" t="s">
        <v>1379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1379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1117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1284</v>
      </c>
      <c r="W265" s="151" t="s">
        <v>1294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1380</v>
      </c>
      <c r="BK265" s="17" t="s">
        <v>1380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1380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1290</v>
      </c>
      <c r="I266" s="105" t="s">
        <v>1290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1291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1029</v>
      </c>
      <c r="W266" s="151" t="s">
        <v>1013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1381</v>
      </c>
      <c r="BK266" s="176" t="s">
        <v>1382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1284</v>
      </c>
      <c r="W267" s="151" t="s">
        <v>1295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1368</v>
      </c>
      <c r="BK267" s="17" t="s">
        <v>1368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1368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1284</v>
      </c>
      <c r="W268" s="151" t="s">
        <v>1025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1368</v>
      </c>
      <c r="BK268" s="17" t="s">
        <v>1368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1368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1383</v>
      </c>
      <c r="I270" s="106" t="s">
        <v>1015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1384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1017</v>
      </c>
      <c r="W270" s="151" t="s">
        <v>1243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1385</v>
      </c>
      <c r="BK270" s="176" t="s">
        <v>1385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1184</v>
      </c>
      <c r="W271" s="151" t="s">
        <v>1025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1368</v>
      </c>
      <c r="BK271" s="17" t="s">
        <v>1368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1368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1184</v>
      </c>
      <c r="W272" s="151" t="s">
        <v>1025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1368</v>
      </c>
      <c r="BK272" s="17" t="s">
        <v>1368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1368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1193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1184</v>
      </c>
      <c r="W273" s="151" t="s">
        <v>1386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1387</v>
      </c>
      <c r="BK273" s="176" t="s">
        <v>1388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1184</v>
      </c>
      <c r="W274" s="151" t="s">
        <v>1294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1389</v>
      </c>
      <c r="BK274" s="18" t="s">
        <v>1368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1368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1184</v>
      </c>
      <c r="W275" s="151" t="s">
        <v>1294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1389</v>
      </c>
      <c r="BK275" s="18" t="s">
        <v>1368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1368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1302</v>
      </c>
      <c r="I276" s="106" t="s">
        <v>1068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1072</v>
      </c>
      <c r="W276" s="151" t="s">
        <v>1013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1390</v>
      </c>
      <c r="BK276" s="17" t="s">
        <v>1391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1391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1392</v>
      </c>
      <c r="W278" s="151" t="s">
        <v>1025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1393</v>
      </c>
      <c r="BK278" s="17" t="s">
        <v>1393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1393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1392</v>
      </c>
      <c r="W279" s="151" t="s">
        <v>1025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1393</v>
      </c>
      <c r="BK279" s="17" t="s">
        <v>1393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1393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1392</v>
      </c>
      <c r="W280" s="151" t="s">
        <v>1025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1393</v>
      </c>
      <c r="BK280" s="17" t="s">
        <v>1393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1393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1392</v>
      </c>
      <c r="W281" s="151" t="s">
        <v>1025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1393</v>
      </c>
      <c r="BK281" s="17" t="s">
        <v>1393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1393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1012</v>
      </c>
      <c r="W284" s="151" t="s">
        <v>1025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1368</v>
      </c>
      <c r="BK284" s="17" t="s">
        <v>1368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1368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4.1666666666666664E-2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1029</v>
      </c>
      <c r="W285" s="151" t="s">
        <v>1055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1394</v>
      </c>
      <c r="BK285" s="176" t="s">
        <v>1394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1.1666666666666665</v>
      </c>
      <c r="BS285" s="19">
        <f t="shared" si="5"/>
        <v>1</v>
      </c>
      <c r="BT285" s="8" t="str">
        <f t="shared" si="6"/>
        <v>OKOK</v>
      </c>
    </row>
    <row r="286" spans="1:72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1050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4.1666666666666664E-2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1051</v>
      </c>
      <c r="W286" s="151" t="s">
        <v>1052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1395</v>
      </c>
      <c r="BK286" s="176" t="s">
        <v>1395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1.0000000000000004</v>
      </c>
      <c r="BS286" s="19">
        <f t="shared" si="5"/>
        <v>1</v>
      </c>
      <c r="BT286" s="8" t="str">
        <f t="shared" si="6"/>
        <v>OKOK</v>
      </c>
    </row>
    <row r="287" spans="1:72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1051</v>
      </c>
      <c r="W287" s="151" t="s">
        <v>1294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1321</v>
      </c>
      <c r="BK287" s="176" t="s">
        <v>1368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1368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1051</v>
      </c>
      <c r="W288" s="151" t="s">
        <v>1025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1368</v>
      </c>
      <c r="BK288" s="17" t="s">
        <v>1368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1368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1396</v>
      </c>
      <c r="N289" s="127" t="s">
        <v>1397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1072</v>
      </c>
      <c r="W289" s="151" t="s">
        <v>1085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1398</v>
      </c>
      <c r="BK289" s="176" t="s">
        <v>1398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1225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1399</v>
      </c>
      <c r="N290" s="127" t="s">
        <v>1400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1029</v>
      </c>
      <c r="W290" s="151" t="s">
        <v>1401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1402</v>
      </c>
      <c r="BK290" s="18" t="s">
        <v>1403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1047</v>
      </c>
      <c r="W291" s="151" t="s">
        <v>1025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1404</v>
      </c>
      <c r="BK291" s="18" t="s">
        <v>1405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1405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1029</v>
      </c>
      <c r="W292" s="151" t="s">
        <v>1295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1321</v>
      </c>
      <c r="BK292" s="18" t="s">
        <v>1368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1368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1163</v>
      </c>
      <c r="W294" s="151" t="s">
        <v>1025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1406</v>
      </c>
      <c r="BK294" s="17" t="s">
        <v>1407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1407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1057</v>
      </c>
      <c r="I295" s="106" t="s">
        <v>1057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1058</v>
      </c>
      <c r="W295" s="151" t="s">
        <v>1013</v>
      </c>
      <c r="X295" s="104" t="s">
        <v>386</v>
      </c>
      <c r="Y295" s="129" t="s">
        <v>389</v>
      </c>
      <c r="Z295" s="104"/>
      <c r="AA295" s="105" t="s">
        <v>1408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1409</v>
      </c>
      <c r="BK295" s="17" t="s">
        <v>1409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1409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1058</v>
      </c>
      <c r="W296" s="151" t="s">
        <v>1187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/>
      <c r="AS296" s="108"/>
      <c r="AT296" s="108"/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</v>
      </c>
      <c r="AZ296" s="153"/>
      <c r="BA296" s="109"/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/>
      <c r="BI296" s="17"/>
      <c r="BJ296" s="17" t="s">
        <v>1410</v>
      </c>
      <c r="BK296" s="17" t="s">
        <v>1410</v>
      </c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</v>
      </c>
      <c r="BS296" s="19">
        <f>IF(OR(B296="",F296=""),"*",BA296/Q296)</f>
        <v>0</v>
      </c>
      <c r="BT296" s="8" t="str">
        <f t="shared" si="6"/>
        <v/>
      </c>
    </row>
    <row r="297" spans="1:72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1284</v>
      </c>
      <c r="W297" s="151" t="s">
        <v>1092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1411</v>
      </c>
      <c r="BK297" s="17" t="s">
        <v>1412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1412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1284</v>
      </c>
      <c r="W298" s="151" t="s">
        <v>1092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1413</v>
      </c>
      <c r="BK298" s="17" t="s">
        <v>1413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1413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128.25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1284</v>
      </c>
      <c r="W299" s="151" t="s">
        <v>1414</v>
      </c>
      <c r="X299" s="104" t="s">
        <v>386</v>
      </c>
      <c r="Y299" s="129" t="s">
        <v>389</v>
      </c>
      <c r="Z299" s="104"/>
      <c r="AA299" s="105" t="s">
        <v>1176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1415</v>
      </c>
      <c r="BK299" s="17" t="s">
        <v>1415</v>
      </c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/>
      </c>
    </row>
    <row r="300" spans="1:72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1290</v>
      </c>
      <c r="I300" s="105" t="s">
        <v>1290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1291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1029</v>
      </c>
      <c r="W300" s="151" t="s">
        <v>1013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1416</v>
      </c>
      <c r="BK300" s="17" t="s">
        <v>1417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1417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1284</v>
      </c>
      <c r="W301" s="151" t="s">
        <v>1295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1418</v>
      </c>
      <c r="BK301" s="17" t="s">
        <v>1418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1418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1284</v>
      </c>
      <c r="W302" s="151" t="s">
        <v>1025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1407</v>
      </c>
      <c r="BK302" s="17" t="s">
        <v>1407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1407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1419</v>
      </c>
      <c r="I303" s="106" t="s">
        <v>1420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1017</v>
      </c>
      <c r="W303" s="151" t="s">
        <v>1243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/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1</v>
      </c>
      <c r="BI303" s="17"/>
      <c r="BJ303" s="17" t="s">
        <v>1421</v>
      </c>
      <c r="BK303" s="17" t="s">
        <v>1421</v>
      </c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Produção</v>
      </c>
      <c r="BR303" s="19">
        <f>IF(OR(B303="",F303=""),"*",AY303/P303)</f>
        <v>1.0000000000000004</v>
      </c>
      <c r="BS303" s="19">
        <f>IF(OR(B303="",F303=""),"*",BA303/Q303)</f>
        <v>0</v>
      </c>
      <c r="BT303" s="8" t="str">
        <f t="shared" si="6"/>
        <v/>
      </c>
    </row>
    <row r="304" spans="1:72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1184</v>
      </c>
      <c r="W304" s="151" t="s">
        <v>1299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1422</v>
      </c>
      <c r="BK304" s="17" t="s">
        <v>1422</v>
      </c>
      <c r="BL304" s="16"/>
      <c r="BM304" s="130" t="s">
        <v>405</v>
      </c>
      <c r="BN304" s="130" t="s">
        <v>425</v>
      </c>
      <c r="BO304" s="130" t="s">
        <v>533</v>
      </c>
      <c r="BP304" s="176" t="s">
        <v>1422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1184</v>
      </c>
      <c r="W305" s="151" t="s">
        <v>1423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1422</v>
      </c>
      <c r="BK305" s="18" t="s">
        <v>1424</v>
      </c>
      <c r="BL305" s="16"/>
      <c r="BM305" s="130" t="s">
        <v>405</v>
      </c>
      <c r="BN305" s="130" t="s">
        <v>425</v>
      </c>
      <c r="BO305" s="130" t="s">
        <v>533</v>
      </c>
      <c r="BP305" s="18" t="s">
        <v>1424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1184</v>
      </c>
      <c r="W306" s="151" t="s">
        <v>1423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1422</v>
      </c>
      <c r="BK306" s="18" t="s">
        <v>1424</v>
      </c>
      <c r="BL306" s="16"/>
      <c r="BM306" s="130" t="s">
        <v>405</v>
      </c>
      <c r="BN306" s="130" t="s">
        <v>425</v>
      </c>
      <c r="BO306" s="130" t="s">
        <v>533</v>
      </c>
      <c r="BP306" s="18" t="s">
        <v>1424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1425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1184</v>
      </c>
      <c r="W307" s="151" t="s">
        <v>1054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1422</v>
      </c>
      <c r="BK307" s="18" t="s">
        <v>1426</v>
      </c>
      <c r="BL307" s="16"/>
      <c r="BM307" s="130" t="s">
        <v>405</v>
      </c>
      <c r="BN307" s="130" t="s">
        <v>425</v>
      </c>
      <c r="BO307" s="130" t="s">
        <v>533</v>
      </c>
      <c r="BP307" s="18" t="s">
        <v>1426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1184</v>
      </c>
      <c r="W308" s="151" t="s">
        <v>1054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1422</v>
      </c>
      <c r="BK308" s="18" t="s">
        <v>1426</v>
      </c>
      <c r="BL308" s="16"/>
      <c r="BM308" s="130" t="s">
        <v>405</v>
      </c>
      <c r="BN308" s="130" t="s">
        <v>425</v>
      </c>
      <c r="BO308" s="130" t="s">
        <v>533</v>
      </c>
      <c r="BP308" s="18" t="s">
        <v>1426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1302</v>
      </c>
      <c r="I309" s="106" t="s">
        <v>1068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1072</v>
      </c>
      <c r="W309" s="151" t="s">
        <v>1013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1427</v>
      </c>
      <c r="BK309" s="18" t="s">
        <v>1428</v>
      </c>
      <c r="BL309" s="16"/>
      <c r="BM309" s="130" t="s">
        <v>405</v>
      </c>
      <c r="BN309" s="130" t="s">
        <v>425</v>
      </c>
      <c r="BO309" s="130" t="s">
        <v>533</v>
      </c>
      <c r="BP309" s="18" t="s">
        <v>1428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>
      <c r="A310" s="47" t="str">
        <f>D310&amp;B310</f>
        <v/>
      </c>
      <c r="B310" s="102"/>
      <c r="C310" s="135" t="str">
        <f>IF(BS_CONTROLE[[#This Row],[DATA]]="","",WEEKNUM(BS_CONTROLE[[#This Row],[DATA]]))</f>
        <v/>
      </c>
      <c r="D310" s="104"/>
      <c r="E310" s="159"/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TabelaMap[KM Inicio] = BS_CONTROLE[[#This Row],[KM - Inicio]]) *
  ( TabelaMap[KM Fim] &lt;= BS_CONTROLE[[#This Row],[KM - Fim]]) *
  ( TabelaMap[Trecho]  &gt;= BS_CONTROLE[[#This Row],[KM - Fim]]),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>IF(D310="","*",IFERROR(IF(ISODD(COUNT(AS310:AX310)),"ERRO",SUM((AT310-AS310),(AV310-AU310),(AX310-AW310))),"ERRO"))</f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05" t="s">
        <v>1118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6"/>
        <v/>
      </c>
    </row>
    <row r="311" spans="1:72" ht="116.25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1104</v>
      </c>
      <c r="N311" s="127" t="s">
        <v>1105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1429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1430</v>
      </c>
      <c r="BK311" s="17" t="s">
        <v>1430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1431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1096</v>
      </c>
      <c r="I312" s="106" t="s">
        <v>1096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1432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1433</v>
      </c>
      <c r="BK312" s="17" t="s">
        <v>1433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1433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1096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1434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1435</v>
      </c>
      <c r="BK313" s="17" t="s">
        <v>1435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1433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1436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1437</v>
      </c>
      <c r="BK314" s="17" t="s">
        <v>1437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1437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1392</v>
      </c>
      <c r="W315" s="151" t="s">
        <v>1438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1439</v>
      </c>
      <c r="BK315" s="17" t="s">
        <v>1439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1439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1392</v>
      </c>
      <c r="W316" s="151" t="s">
        <v>1438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1440</v>
      </c>
      <c r="BK316" s="17" t="s">
        <v>1440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1440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116.25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1012</v>
      </c>
      <c r="W318" s="151" t="s">
        <v>1441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/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1</v>
      </c>
      <c r="BI318" s="17"/>
      <c r="BJ318" s="17" t="s">
        <v>1442</v>
      </c>
      <c r="BK318" s="17" t="s">
        <v>1443</v>
      </c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Produção</v>
      </c>
      <c r="BR318" s="19">
        <f>IF(OR(B318="",F318=""),"*",AY318/P318)</f>
        <v>1.0000000000000002</v>
      </c>
      <c r="BS318" s="19">
        <f>IF(OR(B318="",F318=""),"*",BA318/Q318)</f>
        <v>0</v>
      </c>
      <c r="BT318" s="8" t="str">
        <f t="shared" si="6"/>
        <v/>
      </c>
    </row>
    <row r="319" spans="1:72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1012</v>
      </c>
      <c r="W319" s="151" t="s">
        <v>1313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/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1</v>
      </c>
      <c r="BI319" s="17"/>
      <c r="BJ319" s="17" t="s">
        <v>1444</v>
      </c>
      <c r="BK319" s="17" t="s">
        <v>1445</v>
      </c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Produção</v>
      </c>
      <c r="BR319" s="19">
        <f>IF(OR(B319="",F319=""),"*",AY319/P319)</f>
        <v>1</v>
      </c>
      <c r="BS319" s="19">
        <f>IF(OR(B319="",F319=""),"*",BA319/Q319)</f>
        <v>0</v>
      </c>
      <c r="BT319" s="8" t="str">
        <f t="shared" si="6"/>
        <v/>
      </c>
    </row>
    <row r="320" spans="1:72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2000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1012</v>
      </c>
      <c r="W320" s="151" t="s">
        <v>1317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/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1</v>
      </c>
      <c r="BI320" s="17"/>
      <c r="BJ320" s="17" t="s">
        <v>1446</v>
      </c>
      <c r="BK320" s="17" t="s">
        <v>1447</v>
      </c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Produção</v>
      </c>
      <c r="BR320" s="19">
        <f>IF(OR(B320="",F320=""),"*",AY320/P320)</f>
        <v>1</v>
      </c>
      <c r="BS320" s="19">
        <f>IF(OR(B320="",F320=""),"*",BA320/Q320)</f>
        <v>0</v>
      </c>
      <c r="BT320" s="8" t="str">
        <f t="shared" si="6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1029</v>
      </c>
      <c r="W322" s="151" t="s">
        <v>1112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1448</v>
      </c>
      <c r="BK322" s="176" t="s">
        <v>1448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1448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128.25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1012</v>
      </c>
      <c r="W323" s="151" t="s">
        <v>1449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/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1</v>
      </c>
      <c r="BI323" s="17"/>
      <c r="BJ323" s="17" t="s">
        <v>1450</v>
      </c>
      <c r="BK323" s="17" t="s">
        <v>1450</v>
      </c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Produção</v>
      </c>
      <c r="BR323" s="19">
        <f>IF(OR(B323="",F323=""),"*",AY323/P323)</f>
        <v>0.99999999999999989</v>
      </c>
      <c r="BS323" s="19">
        <f>IF(OR(B323="",F323=""),"*",BA323/Q323)</f>
        <v>0</v>
      </c>
      <c r="BT323" s="8" t="str">
        <f t="shared" si="6"/>
        <v/>
      </c>
    </row>
    <row r="324" spans="1:72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1451</v>
      </c>
      <c r="I324" s="106" t="s">
        <v>1050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1012</v>
      </c>
      <c r="W324" s="151" t="s">
        <v>1452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/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1</v>
      </c>
      <c r="BI324" s="17"/>
      <c r="BJ324" s="17" t="s">
        <v>1453</v>
      </c>
      <c r="BK324" s="17" t="s">
        <v>1453</v>
      </c>
      <c r="BL324" s="16"/>
      <c r="BM324" s="130"/>
      <c r="BN324" s="130"/>
      <c r="BO324" s="130"/>
      <c r="BP324" s="18"/>
      <c r="BQ324" s="12" t="e">
        <f>IF(AND(BR324&lt;1,BS324&lt;1),"Produção e Intervalo",IF(BR324&lt;1,"Intervalo",IF(BS324&lt;1,"Produção","Aderente")))</f>
        <v>#DIV/0!</v>
      </c>
      <c r="BR324" s="19" t="e">
        <f>IF(OR(B324="",F324=""),"*",AY324/P324)</f>
        <v>#DIV/0!</v>
      </c>
      <c r="BS324" s="19">
        <f>IF(OR(B324="",F324=""),"*",BA324/Q324)</f>
        <v>0</v>
      </c>
      <c r="BT324" s="8" t="str">
        <f t="shared" si="6"/>
        <v/>
      </c>
    </row>
    <row r="325" spans="1:72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1451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1029</v>
      </c>
      <c r="W325" s="151" t="s">
        <v>1401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/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1</v>
      </c>
      <c r="BI325" s="17"/>
      <c r="BJ325" s="17" t="s">
        <v>1403</v>
      </c>
      <c r="BK325" s="17" t="s">
        <v>1403</v>
      </c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Produção</v>
      </c>
      <c r="BR325" s="19">
        <f>IF(OR(B325="",F325=""),"*",AY325/P325)</f>
        <v>1.0000000000000004</v>
      </c>
      <c r="BS325" s="19">
        <f>IF(OR(B325="",F325=""),"*",BA325/Q325)</f>
        <v>0</v>
      </c>
      <c r="BT325" s="8" t="str">
        <f t="shared" si="6"/>
        <v/>
      </c>
    </row>
    <row r="326" spans="1:72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1029</v>
      </c>
      <c r="W326" s="151" t="s">
        <v>1025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1407</v>
      </c>
      <c r="BK326" s="17" t="s">
        <v>1407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1407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1029</v>
      </c>
      <c r="W327" s="151" t="s">
        <v>1295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1407</v>
      </c>
      <c r="BK327" s="17" t="s">
        <v>1407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1407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1284</v>
      </c>
      <c r="W328" s="151" t="s">
        <v>1088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1454</v>
      </c>
      <c r="BK328" s="17" t="s">
        <v>1455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7">IF(BN328="","",SUBSTITUTE(BM328," ","")&amp;SUBSTITUTE(BN328," ",""))</f>
        <v>OKOK</v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7"/>
        <v/>
      </c>
    </row>
    <row r="330" spans="1:72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7"/>
        <v/>
      </c>
    </row>
    <row r="331" spans="1:72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/>
      <c r="F331" s="126"/>
      <c r="G331" s="142" t="str">
        <f>IF(D331="","*",VLOOKUP(F331,BS_ATIVIDADE[],3,FALSE))</f>
        <v>*</v>
      </c>
      <c r="H331" s="106" t="s">
        <v>558</v>
      </c>
      <c r="I331" s="106"/>
      <c r="J331" s="105"/>
      <c r="K331" s="105"/>
      <c r="L331" s="105" t="s">
        <v>558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 t="s">
        <v>558</v>
      </c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 t="str">
        <f>BS_CONTROLE[[#This Row],[Local - Partida]]</f>
        <v>-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7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7"/>
        <v/>
      </c>
    </row>
    <row r="333" spans="1:72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7"/>
        <v/>
      </c>
    </row>
    <row r="334" spans="1:72">
      <c r="A334" s="47" t="str">
        <f>D334&amp;B334</f>
        <v>JOSÉ (TP-879)46092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865</v>
      </c>
      <c r="E334" s="159">
        <v>325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/>
      <c r="J334" s="105">
        <v>56</v>
      </c>
      <c r="K334" s="105">
        <v>253.7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4" s="106">
        <v>0.375</v>
      </c>
      <c r="P334" s="106">
        <v>6.25E-2</v>
      </c>
      <c r="Q334" s="105">
        <v>30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4" s="105" t="s">
        <v>1284</v>
      </c>
      <c r="W334" s="151" t="s">
        <v>1054</v>
      </c>
      <c r="X334" s="104" t="s">
        <v>386</v>
      </c>
      <c r="Y334" s="129"/>
      <c r="Z334" s="104"/>
      <c r="AA334" s="105" t="s">
        <v>558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ZQB-ZBV</v>
      </c>
      <c r="AN334" s="105" t="str">
        <f>IF(BS_CONTROLE[[#This Row],[SB]]=0, "-", BS_CONTROLE[[#This Row],[SB]])</f>
        <v>ZQBZBL</v>
      </c>
      <c r="AO334" s="105">
        <f>IF(BS_CONTROLE[[#This Row],[SUB]]=0, "-", BS_CONTROLE[[#This Row],[SUB]])</f>
        <v>56</v>
      </c>
      <c r="AP334" s="105">
        <f>BS_CONTROLE[[#This Row],[KM - Inicio]]</f>
        <v>253.7</v>
      </c>
      <c r="AQ334" s="105">
        <f>BS_CONTROLE[[#This Row],[KM - Inicio]]</f>
        <v>253.7</v>
      </c>
      <c r="AR334" s="108"/>
      <c r="AS334" s="108"/>
      <c r="AT334" s="108"/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/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7"/>
        <v/>
      </c>
    </row>
    <row r="335" spans="1:72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7"/>
        <v/>
      </c>
    </row>
    <row r="336" spans="1:72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7"/>
        <v/>
      </c>
    </row>
    <row r="337" spans="1:72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7"/>
        <v/>
      </c>
    </row>
    <row r="338" spans="1:72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7"/>
        <v/>
      </c>
    </row>
    <row r="339" spans="1:72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7"/>
        <v/>
      </c>
    </row>
    <row r="340" spans="1:72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7"/>
        <v/>
      </c>
    </row>
    <row r="341" spans="1:72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7"/>
        <v/>
      </c>
    </row>
    <row r="342" spans="1:72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7"/>
        <v/>
      </c>
    </row>
    <row r="343" spans="1:72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7"/>
        <v/>
      </c>
    </row>
    <row r="344" spans="1:72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7"/>
        <v/>
      </c>
    </row>
    <row r="345" spans="1:72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7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7"/>
        <v/>
      </c>
    </row>
    <row r="347" spans="1:72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7"/>
        <v/>
      </c>
    </row>
    <row r="348" spans="1:72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7"/>
        <v/>
      </c>
    </row>
    <row r="349" spans="1:72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7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7"/>
        <v/>
      </c>
    </row>
    <row r="351" spans="1:72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7"/>
        <v/>
      </c>
    </row>
    <row r="352" spans="1:72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7"/>
        <v/>
      </c>
    </row>
    <row r="353" spans="1:72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7"/>
        <v/>
      </c>
    </row>
    <row r="354" spans="1:72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7"/>
        <v/>
      </c>
    </row>
    <row r="355" spans="1:72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7"/>
        <v/>
      </c>
    </row>
    <row r="356" spans="1:72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7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7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7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7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7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7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7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7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7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7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7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7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7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7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7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7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7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7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7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7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7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7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7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7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7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7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7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7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7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7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7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7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7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7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7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7"/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8">IF(BN392="","",SUBSTITUTE(BM392," ","")&amp;SUBSTITUTE(BN392," ",""))</f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8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8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8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8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8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8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8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8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8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8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8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8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8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8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8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8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8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8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8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8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8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8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8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8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8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8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8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8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8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8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8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8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8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8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8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8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8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8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8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8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8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8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8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8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8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8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8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8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8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8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8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8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8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8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8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8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8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8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8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8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8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8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8"/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9">IF(BN456="","",SUBSTITUTE(BM456," ","")&amp;SUBSTITUTE(BN456," ",""))</f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9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9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9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9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9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9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9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9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9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9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9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9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9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9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9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9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9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9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9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9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9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9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9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9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9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9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9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9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9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9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9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9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9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9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9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9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9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9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9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9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9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9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9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9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9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9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9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9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9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9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9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9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9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9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9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9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9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9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9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9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9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9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9"/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0">IF(BN520="","",SUBSTITUTE(BM520," ","")&amp;SUBSTITUTE(BN520," ",""))</f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0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0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0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0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0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0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0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0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0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0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0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0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0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0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0"/>
        <v/>
      </c>
    </row>
    <row r="536" spans="1:72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0"/>
        <v/>
      </c>
    </row>
    <row r="537" spans="1:72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0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0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0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0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0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0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0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0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0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0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0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0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0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0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0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0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0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0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0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0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0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0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0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0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0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0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0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0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0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0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0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0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0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0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0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0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0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0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0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0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0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0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0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0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0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0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0"/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1">IF(BN584="","",SUBSTITUTE(BM584," ","")&amp;SUBSTITUTE(BN584," ",""))</f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1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1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1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1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1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1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1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1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1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1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1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1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1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1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1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1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1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1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1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1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1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1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1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1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1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1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1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1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1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1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1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1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1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1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1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1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1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1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1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1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1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1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1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1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1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1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1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1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1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1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1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1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1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1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1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1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1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1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1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1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1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1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1"/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2">IF(BN648="","",SUBSTITUTE(BM648," ","")&amp;SUBSTITUTE(BN648," ",""))</f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2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2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2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2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2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2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2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2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2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2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2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2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2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2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2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2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2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2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2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2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2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2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2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2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2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2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2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2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2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2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2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2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2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2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2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2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2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2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2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2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2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2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2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2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2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2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2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2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2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2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2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2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2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2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2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2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2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2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2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2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2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2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2"/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3">IF(BN712="","",SUBSTITUTE(BM712," ","")&amp;SUBSTITUTE(BN712," ",""))</f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3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3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3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3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3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3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3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3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3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3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3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3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3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3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3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3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3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3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3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3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3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3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3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3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3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3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3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3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3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3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3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3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3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3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3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3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3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3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3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3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3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3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3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3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3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3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3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3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3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3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3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3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3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3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3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3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3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3"/>
        <v/>
      </c>
    </row>
    <row r="771" spans="1:72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3"/>
        <v/>
      </c>
    </row>
    <row r="772" spans="1:72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1456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3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3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3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3"/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4">IF(BN776="","",SUBSTITUTE(BM776," ","")&amp;SUBSTITUTE(BN776," ",""))</f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4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4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4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4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4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4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4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4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4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4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4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4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4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4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4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4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4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4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4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4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4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4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4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4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4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4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4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4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4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4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4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4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4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4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4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4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4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4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4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4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4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4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4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4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4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4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4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4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4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4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4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4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4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4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4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4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4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4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4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4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4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4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4"/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5">IF(BN840="","",SUBSTITUTE(BM840," ","")&amp;SUBSTITUTE(BN840," ",""))</f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5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5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5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5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5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5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5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5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5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5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5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5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5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5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5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5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5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5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5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5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5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5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5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5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5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5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5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5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5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5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5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5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5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5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5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5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5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5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5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5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5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5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5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5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5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5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5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5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5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5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5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5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5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5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5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5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5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5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5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5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5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5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5"/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6">IF(BN904="","",SUBSTITUTE(BM904," ","")&amp;SUBSTITUTE(BN904," ",""))</f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6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6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6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6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6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6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6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6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6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6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6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6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6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6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6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6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6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6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6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6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6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6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6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6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6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6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6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6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6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6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6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6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6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6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6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6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6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6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6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6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6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6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6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6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6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6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6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6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6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6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6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6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6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6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6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6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6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6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6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6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6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6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6"/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7">IF(BN968="","",SUBSTITUTE(BM968," ","")&amp;SUBSTITUTE(BN968," ",""))</f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7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7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7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7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7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7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7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7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7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7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7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7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7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7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7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7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7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7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7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7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7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7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7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7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7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7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7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7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7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7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7"/>
        <v/>
      </c>
    </row>
    <row r="1000" spans="1:72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7"/>
        <v/>
      </c>
    </row>
    <row r="1001" spans="1:72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1457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1457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7"/>
        <v/>
      </c>
    </row>
    <row r="1011" spans="9:10">
      <c r="I1011" s="190"/>
      <c r="J1011" s="118"/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199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785" operator="equal">
      <formula>"NÃO"</formula>
    </cfRule>
    <cfRule type="cellIs" dxfId="220" priority="11786" operator="equal">
      <formula>"SIM"</formula>
    </cfRule>
  </conditionalFormatting>
  <conditionalFormatting sqref="AZ6:AZ1001">
    <cfRule type="expression" dxfId="219" priority="54241">
      <formula>#REF!=1</formula>
    </cfRule>
  </conditionalFormatting>
  <conditionalFormatting sqref="BE6:BE1001 AY6:AY1001 U6:U1001">
    <cfRule type="cellIs" dxfId="218" priority="54225" operator="equal">
      <formula>"ERRO"</formula>
    </cfRule>
  </conditionalFormatting>
  <conditionalFormatting sqref="BQ6:BQ1001">
    <cfRule type="cellIs" dxfId="217" priority="54220" operator="equal">
      <formula>"Produção e Intervalo"</formula>
    </cfRule>
    <cfRule type="cellIs" dxfId="216" priority="54221" operator="equal">
      <formula>"Aderente"</formula>
    </cfRule>
    <cfRule type="cellIs" dxfId="215" priority="54222" operator="equal">
      <formula>"Intervalo"</formula>
    </cfRule>
    <cfRule type="cellIs" dxfId="214" priority="54223" operator="equal">
      <formula>"Produção"</formula>
    </cfRule>
    <cfRule type="cellIs" dxfId="213" priority="54224" operator="equal">
      <formula>"ERRO"</formula>
    </cfRule>
  </conditionalFormatting>
  <conditionalFormatting sqref="BR6:BS1001">
    <cfRule type="cellIs" dxfId="212" priority="54202" operator="equal">
      <formula>"*"</formula>
    </cfRule>
    <cfRule type="cellIs" dxfId="211" priority="54203" operator="greaterThanOrEqual">
      <formula>1</formula>
    </cfRule>
    <cfRule type="cellIs" dxfId="210" priority="54204" operator="lessThan">
      <formula>1</formula>
    </cfRule>
  </conditionalFormatting>
  <conditionalFormatting sqref="BK949 BK81 BK83:BK84 BK101 BK67 BK69 BK72:BK73 BJ9:BJ1001">
    <cfRule type="iconSet" priority="60989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:BK948 BK317 BK305:BK310 BK321">
    <cfRule type="iconSet" priority="60991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328" operator="equal">
      <formula>"OPORTUNIDADE"</formula>
    </cfRule>
  </conditionalFormatting>
  <conditionalFormatting sqref="Y6:Z39">
    <cfRule type="cellIs" dxfId="208" priority="326" operator="equal">
      <formula>"NÃO"</formula>
    </cfRule>
    <cfRule type="cellIs" dxfId="207" priority="327" operator="equal">
      <formula>"SIM"</formula>
    </cfRule>
  </conditionalFormatting>
  <conditionalFormatting sqref="BH6:BH8">
    <cfRule type="iconSet" priority="324">
      <iconSet showValue="0">
        <cfvo type="percent" val="0"/>
        <cfvo type="num" val="1"/>
        <cfvo type="num" val="1" gte="0"/>
      </iconSet>
    </cfRule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296" operator="equal">
      <formula>"OPORTUNIDADE"</formula>
    </cfRule>
  </conditionalFormatting>
  <conditionalFormatting sqref="Y44:Z44">
    <cfRule type="cellIs" dxfId="205" priority="294" operator="equal">
      <formula>"NÃO"</formula>
    </cfRule>
    <cfRule type="cellIs" dxfId="204" priority="295" operator="equal">
      <formula>"SIM"</formula>
    </cfRule>
  </conditionalFormatting>
  <conditionalFormatting sqref="Y48:Z52">
    <cfRule type="cellIs" dxfId="203" priority="293" operator="equal">
      <formula>"OPORTUNIDADE"</formula>
    </cfRule>
  </conditionalFormatting>
  <conditionalFormatting sqref="Y48:Z52">
    <cfRule type="cellIs" dxfId="202" priority="291" operator="equal">
      <formula>"NÃO"</formula>
    </cfRule>
    <cfRule type="cellIs" dxfId="201" priority="292" operator="equal">
      <formula>"SIM"</formula>
    </cfRule>
  </conditionalFormatting>
  <conditionalFormatting sqref="Y68:Z68">
    <cfRule type="cellIs" dxfId="200" priority="287" operator="equal">
      <formula>"OPORTUNIDADE"</formula>
    </cfRule>
  </conditionalFormatting>
  <conditionalFormatting sqref="Y68:Z68">
    <cfRule type="cellIs" dxfId="199" priority="285" operator="equal">
      <formula>"NÃO"</formula>
    </cfRule>
    <cfRule type="cellIs" dxfId="198" priority="286" operator="equal">
      <formula>"SIM"</formula>
    </cfRule>
  </conditionalFormatting>
  <conditionalFormatting sqref="Y75:Z75">
    <cfRule type="cellIs" dxfId="197" priority="284" operator="equal">
      <formula>"OPORTUNIDADE"</formula>
    </cfRule>
  </conditionalFormatting>
  <conditionalFormatting sqref="Y75:Z75">
    <cfRule type="cellIs" dxfId="196" priority="282" operator="equal">
      <formula>"NÃO"</formula>
    </cfRule>
    <cfRule type="cellIs" dxfId="195" priority="283" operator="equal">
      <formula>"SIM"</formula>
    </cfRule>
  </conditionalFormatting>
  <conditionalFormatting sqref="Y77:Z78">
    <cfRule type="cellIs" dxfId="194" priority="281" operator="equal">
      <formula>"OPORTUNIDADE"</formula>
    </cfRule>
  </conditionalFormatting>
  <conditionalFormatting sqref="Y77:Z78">
    <cfRule type="cellIs" dxfId="193" priority="279" operator="equal">
      <formula>"NÃO"</formula>
    </cfRule>
    <cfRule type="cellIs" dxfId="192" priority="280" operator="equal">
      <formula>"SIM"</formula>
    </cfRule>
  </conditionalFormatting>
  <conditionalFormatting sqref="Y81:Z81">
    <cfRule type="cellIs" dxfId="191" priority="278" operator="equal">
      <formula>"OPORTUNIDADE"</formula>
    </cfRule>
  </conditionalFormatting>
  <conditionalFormatting sqref="Y81:Z81">
    <cfRule type="cellIs" dxfId="190" priority="276" operator="equal">
      <formula>"NÃO"</formula>
    </cfRule>
    <cfRule type="cellIs" dxfId="189" priority="277" operator="equal">
      <formula>"SIM"</formula>
    </cfRule>
  </conditionalFormatting>
  <conditionalFormatting sqref="Y82:Z82">
    <cfRule type="cellIs" dxfId="188" priority="275" operator="equal">
      <formula>"OPORTUNIDADE"</formula>
    </cfRule>
  </conditionalFormatting>
  <conditionalFormatting sqref="Y82:Z82">
    <cfRule type="cellIs" dxfId="187" priority="273" operator="equal">
      <formula>"NÃO"</formula>
    </cfRule>
    <cfRule type="cellIs" dxfId="186" priority="274" operator="equal">
      <formula>"SIM"</formula>
    </cfRule>
  </conditionalFormatting>
  <conditionalFormatting sqref="Y91:Z91">
    <cfRule type="cellIs" dxfId="185" priority="272" operator="equal">
      <formula>"OPORTUNIDADE"</formula>
    </cfRule>
  </conditionalFormatting>
  <conditionalFormatting sqref="Y91:Z91">
    <cfRule type="cellIs" dxfId="184" priority="270" operator="equal">
      <formula>"NÃO"</formula>
    </cfRule>
    <cfRule type="cellIs" dxfId="183" priority="271" operator="equal">
      <formula>"SIM"</formula>
    </cfRule>
  </conditionalFormatting>
  <conditionalFormatting sqref="Y93:Z93">
    <cfRule type="cellIs" dxfId="182" priority="269" operator="equal">
      <formula>"OPORTUNIDADE"</formula>
    </cfRule>
  </conditionalFormatting>
  <conditionalFormatting sqref="Y93:Z93">
    <cfRule type="cellIs" dxfId="181" priority="267" operator="equal">
      <formula>"NÃO"</formula>
    </cfRule>
    <cfRule type="cellIs" dxfId="180" priority="268" operator="equal">
      <formula>"SIM"</formula>
    </cfRule>
  </conditionalFormatting>
  <conditionalFormatting sqref="Y95:Z95">
    <cfRule type="cellIs" dxfId="179" priority="266" operator="equal">
      <formula>"OPORTUNIDADE"</formula>
    </cfRule>
  </conditionalFormatting>
  <conditionalFormatting sqref="Y95:Z95">
    <cfRule type="cellIs" dxfId="178" priority="264" operator="equal">
      <formula>"NÃO"</formula>
    </cfRule>
    <cfRule type="cellIs" dxfId="177" priority="265" operator="equal">
      <formula>"SIM"</formula>
    </cfRule>
  </conditionalFormatting>
  <conditionalFormatting sqref="Y96:Z97">
    <cfRule type="cellIs" dxfId="176" priority="263" operator="equal">
      <formula>"OPORTUNIDADE"</formula>
    </cfRule>
  </conditionalFormatting>
  <conditionalFormatting sqref="Y96:Z97">
    <cfRule type="cellIs" dxfId="175" priority="261" operator="equal">
      <formula>"NÃO"</formula>
    </cfRule>
    <cfRule type="cellIs" dxfId="174" priority="262" operator="equal">
      <formula>"SIM"</formula>
    </cfRule>
  </conditionalFormatting>
  <conditionalFormatting sqref="BK95:BK99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092">
      <iconSet showValue="0">
        <cfvo type="percent" val="0"/>
        <cfvo type="num" val="1"/>
        <cfvo type="num" val="1" gte="0"/>
      </iconSet>
    </cfRule>
    <cfRule type="iconSet" priority="61093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096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6:BP297 BP303 BP310 BP323:BP325 BP328:BP1001 BP317:BP321 BP299">
    <cfRule type="iconSet" priority="6109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206" operator="equal">
      <formula>"OPORTUNIDADE"</formula>
    </cfRule>
  </conditionalFormatting>
  <conditionalFormatting sqref="Z173">
    <cfRule type="cellIs" dxfId="172" priority="204" operator="equal">
      <formula>"NÃO"</formula>
    </cfRule>
    <cfRule type="cellIs" dxfId="171" priority="205" operator="equal">
      <formula>"SIM"</formula>
    </cfRule>
  </conditionalFormatting>
  <conditionalFormatting sqref="BP134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163" operator="equal">
      <formula>"OPORTUNIDADE"</formula>
    </cfRule>
  </conditionalFormatting>
  <conditionalFormatting sqref="Z201">
    <cfRule type="cellIs" dxfId="169" priority="161" operator="equal">
      <formula>"NÃO"</formula>
    </cfRule>
    <cfRule type="cellIs" dxfId="168" priority="162" operator="equal">
      <formula>"SIM"</formula>
    </cfRule>
  </conditionalFormatting>
  <conditionalFormatting sqref="Z202">
    <cfRule type="cellIs" dxfId="167" priority="160" operator="equal">
      <formula>"OPORTUNIDADE"</formula>
    </cfRule>
  </conditionalFormatting>
  <conditionalFormatting sqref="Z202">
    <cfRule type="cellIs" dxfId="166" priority="158" operator="equal">
      <formula>"NÃO"</formula>
    </cfRule>
    <cfRule type="cellIs" dxfId="165" priority="159" operator="equal">
      <formula>"SIM"</formula>
    </cfRule>
  </conditionalFormatting>
  <conditionalFormatting sqref="BP14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152" operator="equal">
      <formula>"OPORTUNIDADE"</formula>
    </cfRule>
  </conditionalFormatting>
  <conditionalFormatting sqref="Y201">
    <cfRule type="cellIs" dxfId="163" priority="150" operator="equal">
      <formula>"NÃO"</formula>
    </cfRule>
    <cfRule type="cellIs" dxfId="162" priority="151" operator="equal">
      <formula>"SIM"</formula>
    </cfRule>
  </conditionalFormatting>
  <conditionalFormatting sqref="BK19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130" operator="equal">
      <formula>"OPORTUNIDADE"</formula>
    </cfRule>
  </conditionalFormatting>
  <conditionalFormatting sqref="Z245">
    <cfRule type="cellIs" dxfId="160" priority="128" operator="equal">
      <formula>"NÃO"</formula>
    </cfRule>
    <cfRule type="cellIs" dxfId="159" priority="129" operator="equal">
      <formula>"SIM"</formula>
    </cfRule>
  </conditionalFormatting>
  <conditionalFormatting sqref="BP18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04" operator="equal">
      <formula>"OPORTUNIDADE"</formula>
    </cfRule>
  </conditionalFormatting>
  <conditionalFormatting sqref="Z285">
    <cfRule type="cellIs" dxfId="157" priority="102" operator="equal">
      <formula>"NÃO"</formula>
    </cfRule>
    <cfRule type="cellIs" dxfId="156" priority="103" operator="equal">
      <formula>"SIM"</formula>
    </cfRule>
  </conditionalFormatting>
  <conditionalFormatting sqref="Z286">
    <cfRule type="cellIs" dxfId="155" priority="101" operator="equal">
      <formula>"OPORTUNIDADE"</formula>
    </cfRule>
  </conditionalFormatting>
  <conditionalFormatting sqref="Z286">
    <cfRule type="cellIs" dxfId="154" priority="99" operator="equal">
      <formula>"NÃO"</formula>
    </cfRule>
    <cfRule type="cellIs" dxfId="153" priority="100" operator="equal">
      <formula>"SIM"</formula>
    </cfRule>
  </conditionalFormatting>
  <conditionalFormatting sqref="BK25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 BN260 BN266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4" t="s">
        <v>1458</v>
      </c>
      <c r="C2" s="224"/>
      <c r="D2" s="224"/>
      <c r="E2" s="224"/>
      <c r="F2" s="224"/>
      <c r="G2" s="224"/>
    </row>
    <row r="3" spans="2:7" ht="15" customHeight="1">
      <c r="B3" s="225"/>
      <c r="C3" s="225"/>
      <c r="D3" s="225"/>
      <c r="E3" s="225"/>
      <c r="F3" s="225"/>
      <c r="G3" s="225"/>
    </row>
    <row r="4" spans="2:7">
      <c r="B4" s="160" t="s">
        <v>1459</v>
      </c>
      <c r="C4" s="160" t="s">
        <v>1460</v>
      </c>
      <c r="D4" s="160" t="s">
        <v>1461</v>
      </c>
      <c r="E4" s="160" t="s">
        <v>1462</v>
      </c>
      <c r="F4" s="160" t="s">
        <v>4</v>
      </c>
      <c r="G4" s="160" t="s">
        <v>1463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1464</v>
      </c>
      <c r="C6" s="161">
        <v>407867</v>
      </c>
      <c r="D6" s="161" t="s">
        <v>1465</v>
      </c>
      <c r="E6" s="161" t="s">
        <v>789</v>
      </c>
      <c r="F6" s="161" t="s">
        <v>1466</v>
      </c>
      <c r="G6" s="162"/>
    </row>
    <row r="7" spans="2:7">
      <c r="B7" s="161" t="s">
        <v>1467</v>
      </c>
      <c r="C7" s="161">
        <v>293644</v>
      </c>
      <c r="D7" s="161" t="s">
        <v>1468</v>
      </c>
      <c r="E7" s="161" t="s">
        <v>789</v>
      </c>
      <c r="F7" s="161" t="s">
        <v>1466</v>
      </c>
      <c r="G7" s="162"/>
    </row>
    <row r="8" spans="2:7">
      <c r="B8" s="161" t="s">
        <v>1469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1470</v>
      </c>
      <c r="C9" s="161">
        <v>256790</v>
      </c>
      <c r="D9" s="161" t="s">
        <v>1471</v>
      </c>
      <c r="E9" s="161" t="s">
        <v>790</v>
      </c>
      <c r="F9" s="161" t="s">
        <v>1472</v>
      </c>
      <c r="G9" s="162">
        <v>46357</v>
      </c>
    </row>
    <row r="10" spans="2:7">
      <c r="B10" s="161" t="s">
        <v>1473</v>
      </c>
      <c r="C10" s="161">
        <v>265193</v>
      </c>
      <c r="D10" s="161" t="s">
        <v>1474</v>
      </c>
      <c r="E10" s="161" t="s">
        <v>791</v>
      </c>
      <c r="F10" s="161" t="s">
        <v>1071</v>
      </c>
      <c r="G10" s="161" t="s">
        <v>1332</v>
      </c>
    </row>
    <row r="11" spans="2:7">
      <c r="B11" s="161" t="s">
        <v>1475</v>
      </c>
      <c r="C11" s="161">
        <v>293716</v>
      </c>
      <c r="D11" s="161" t="s">
        <v>1476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1477</v>
      </c>
      <c r="C12" s="161">
        <v>257258</v>
      </c>
      <c r="D12" s="161" t="s">
        <v>1478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1479</v>
      </c>
      <c r="C13" s="161">
        <v>371147</v>
      </c>
      <c r="D13" s="161" t="s">
        <v>1480</v>
      </c>
      <c r="E13" s="161" t="s">
        <v>792</v>
      </c>
      <c r="F13" s="161" t="s">
        <v>128</v>
      </c>
      <c r="G13" s="161" t="s">
        <v>1332</v>
      </c>
    </row>
    <row r="14" spans="2:7">
      <c r="B14" s="161" t="s">
        <v>1481</v>
      </c>
      <c r="C14" s="161">
        <v>259230</v>
      </c>
      <c r="D14" s="161" t="s">
        <v>1482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1483</v>
      </c>
      <c r="C15" s="161">
        <v>370705</v>
      </c>
      <c r="D15" s="161"/>
      <c r="E15" s="161" t="s">
        <v>792</v>
      </c>
      <c r="F15" s="161" t="s">
        <v>128</v>
      </c>
      <c r="G15" s="161" t="s">
        <v>1332</v>
      </c>
    </row>
    <row r="16" spans="2:7">
      <c r="B16" s="161" t="s">
        <v>1484</v>
      </c>
      <c r="C16" s="161">
        <v>258542</v>
      </c>
      <c r="D16" s="161" t="s">
        <v>1485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1486</v>
      </c>
      <c r="C17" s="161">
        <v>257050</v>
      </c>
      <c r="D17" s="161" t="s">
        <v>1487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B11" sqref="B11:G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6" t="s">
        <v>1488</v>
      </c>
      <c r="C2" s="226"/>
      <c r="D2" s="226"/>
      <c r="E2" s="226"/>
      <c r="F2" s="226"/>
      <c r="G2" s="226"/>
    </row>
    <row r="3" spans="2:7" ht="15" customHeight="1">
      <c r="B3" s="226"/>
      <c r="C3" s="226"/>
      <c r="D3" s="226"/>
      <c r="E3" s="226"/>
      <c r="F3" s="226"/>
      <c r="G3" s="226"/>
    </row>
    <row r="4" spans="2:7" ht="15" customHeight="1">
      <c r="B4" s="163" t="s">
        <v>651</v>
      </c>
      <c r="C4" s="163" t="s">
        <v>1489</v>
      </c>
      <c r="D4" s="163" t="s">
        <v>1490</v>
      </c>
      <c r="E4" s="163" t="s">
        <v>1491</v>
      </c>
      <c r="F4" s="160" t="s">
        <v>1492</v>
      </c>
      <c r="G4" s="163" t="s">
        <v>1493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1494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1495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1494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1496</v>
      </c>
      <c r="G9" s="167" t="s">
        <v>1497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1494</v>
      </c>
      <c r="G10" s="167"/>
    </row>
    <row r="11" spans="2:7">
      <c r="B11" s="191" t="s">
        <v>1498</v>
      </c>
      <c r="C11" s="191">
        <v>9038</v>
      </c>
      <c r="D11" s="192">
        <v>46085</v>
      </c>
      <c r="E11" s="191">
        <v>10520</v>
      </c>
      <c r="F11" s="193" t="s">
        <v>1499</v>
      </c>
      <c r="G11" s="191"/>
    </row>
    <row r="12" spans="2:7">
      <c r="B12" s="167" t="s">
        <v>1498</v>
      </c>
      <c r="C12" s="167">
        <v>9059</v>
      </c>
      <c r="D12" s="168">
        <v>46091</v>
      </c>
      <c r="E12" s="167">
        <v>15600</v>
      </c>
      <c r="F12" s="169" t="s">
        <v>1494</v>
      </c>
      <c r="G12" s="167" t="s">
        <v>1500</v>
      </c>
    </row>
    <row r="13" spans="2:7">
      <c r="B13" s="167" t="s">
        <v>709</v>
      </c>
      <c r="C13" s="167" t="s">
        <v>1501</v>
      </c>
      <c r="D13" s="168">
        <v>46086</v>
      </c>
      <c r="E13" s="167">
        <v>8.5</v>
      </c>
      <c r="F13" s="169" t="s">
        <v>1502</v>
      </c>
      <c r="G13" s="167"/>
    </row>
    <row r="14" spans="2:7">
      <c r="B14" s="167" t="s">
        <v>709</v>
      </c>
      <c r="C14" s="167" t="s">
        <v>1503</v>
      </c>
      <c r="D14" s="168">
        <v>46086</v>
      </c>
      <c r="E14" s="167">
        <v>10000</v>
      </c>
      <c r="F14" s="169" t="s">
        <v>1502</v>
      </c>
      <c r="G14" s="167"/>
    </row>
    <row r="15" spans="2:7">
      <c r="B15" s="167" t="s">
        <v>709</v>
      </c>
      <c r="C15" s="167" t="s">
        <v>1504</v>
      </c>
      <c r="D15" s="168">
        <v>46086</v>
      </c>
      <c r="E15" s="167">
        <v>8000</v>
      </c>
      <c r="F15" s="169" t="s">
        <v>1502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806</v>
      </c>
      <c r="C19" s="167"/>
      <c r="D19" s="167"/>
      <c r="E19" s="167"/>
      <c r="F19" s="167"/>
      <c r="G19" s="167"/>
    </row>
    <row r="20" spans="2:7">
      <c r="B20" s="167" t="s">
        <v>805</v>
      </c>
      <c r="C20" s="167">
        <v>9278</v>
      </c>
      <c r="D20" s="167"/>
      <c r="E20" s="167"/>
      <c r="F20" s="167"/>
      <c r="G20" s="167"/>
    </row>
    <row r="21" spans="2:7">
      <c r="B21" s="167" t="s">
        <v>805</v>
      </c>
      <c r="C21" s="167">
        <v>9244</v>
      </c>
      <c r="D21" s="167"/>
      <c r="E21" s="167"/>
      <c r="F21" s="167"/>
      <c r="G21" s="167"/>
    </row>
    <row r="22" spans="2:7">
      <c r="B22" s="167" t="s">
        <v>808</v>
      </c>
      <c r="C22" s="167">
        <v>9309</v>
      </c>
      <c r="D22" s="167"/>
      <c r="E22" s="167"/>
      <c r="F22" s="167"/>
      <c r="G22" s="167"/>
    </row>
    <row r="23" spans="2:7">
      <c r="B23" s="167" t="s">
        <v>808</v>
      </c>
      <c r="C23" s="167">
        <v>9320</v>
      </c>
      <c r="D23" s="167"/>
      <c r="E23" s="167"/>
      <c r="F23" s="167"/>
      <c r="G23" s="167"/>
    </row>
    <row r="24" spans="2:7">
      <c r="B24" s="167" t="s">
        <v>808</v>
      </c>
      <c r="C24" s="167">
        <v>9265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E1070" sqref="D1070:E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1505</v>
      </c>
      <c r="C2" s="121" t="s">
        <v>946</v>
      </c>
      <c r="D2" s="76" t="s">
        <v>948</v>
      </c>
      <c r="E2" s="76" t="s">
        <v>1506</v>
      </c>
      <c r="F2" s="99" t="s">
        <v>1507</v>
      </c>
      <c r="G2" s="76" t="s">
        <v>1508</v>
      </c>
      <c r="H2" s="76" t="s">
        <v>1509</v>
      </c>
      <c r="I2" s="76" t="s">
        <v>1510</v>
      </c>
      <c r="J2" s="76" t="s">
        <v>1511</v>
      </c>
      <c r="K2" s="78" t="s">
        <v>1512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-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-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>
        <f>IF(SP_SUL!B334="","*",SP_SUL!B334)</f>
        <v>46092</v>
      </c>
      <c r="D330" s="94" t="str">
        <f>IF(SP_SUL!D334="","*",SP_SUL!D334)</f>
        <v>JOSÉ (TP-879)</v>
      </c>
      <c r="E330" s="94" t="str">
        <f>IF(SP_SUL!H334="","*",SP_SUL!H334)</f>
        <v>-</v>
      </c>
      <c r="F330" s="100" t="str">
        <f>IF(SP_SUL!M334="","*",SP_SUL!M334)</f>
        <v>ZQB-ZBV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1" workbookViewId="0">
      <selection activeCell="M297" sqref="M297:M299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7"/>
      <c r="B1" s="228"/>
      <c r="C1" s="229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0" t="s">
        <v>1009</v>
      </c>
      <c r="Q1" s="231"/>
      <c r="R1" s="111"/>
      <c r="S1" s="84"/>
      <c r="T1" s="86"/>
      <c r="U1" s="232" t="s">
        <v>1513</v>
      </c>
      <c r="V1" s="232"/>
      <c r="W1" s="232"/>
    </row>
    <row r="2" spans="1:23" ht="15" customHeight="1">
      <c r="A2" s="87" t="s">
        <v>1514</v>
      </c>
      <c r="B2" s="87" t="s">
        <v>1515</v>
      </c>
      <c r="C2" s="87" t="s">
        <v>376</v>
      </c>
      <c r="D2" s="88" t="s">
        <v>961</v>
      </c>
      <c r="E2" s="88" t="s">
        <v>4</v>
      </c>
      <c r="F2" s="88" t="s">
        <v>1516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1517</v>
      </c>
      <c r="T2" s="91" t="s">
        <v>964</v>
      </c>
      <c r="U2" s="138">
        <f ca="1">TODAY()-1</f>
        <v>46090</v>
      </c>
      <c r="V2" s="138">
        <f ca="1">U2-1</f>
        <v>46089</v>
      </c>
      <c r="W2" s="138">
        <f ca="1">V2-1</f>
        <v>46088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</v>
      </c>
      <c r="V3" s="137">
        <f ca="1">_xlfn.XLOOKUP(G3&amp;$V$2,BS_CONTROLE[CHAVE],BS_CONTROLE[Quantidade_11],"-")</f>
        <v>266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82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940</v>
      </c>
      <c r="V7" s="137" t="str">
        <f ca="1">_xlfn.XLOOKUP(G7&amp;$V$2,BS_CONTROLE[CHAVE],BS_CONTROLE[Quantidade_11],"-")</f>
        <v>-</v>
      </c>
      <c r="W7" s="137">
        <f ca="1">_xlfn.XLOOKUP(G7&amp;$W$2,BS_CONTROLE[CHAVE],BS_CONTROLE[Quantidade_11],"-")</f>
        <v>1020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 t="str">
        <f ca="1">_xlfn.XLOOKUP(G8&amp;$V$2,BS_CONTROLE[CHAVE],BS_CONTROLE[Quantidade_11],"-")</f>
        <v>-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</v>
      </c>
      <c r="V10" s="137">
        <f ca="1">_xlfn.XLOOKUP(G10&amp;$V$2,BS_CONTROLE[CHAVE],BS_CONTROLE[Quantidade_11],"-")</f>
        <v>266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1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 t="str">
        <f ca="1">_xlfn.XLOOKUP(G12&amp;$V$2,BS_CONTROLE[CHAVE],BS_CONTROLE[Quantidade_11],"-")</f>
        <v>-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 t="str">
        <f ca="1">_xlfn.XLOOKUP(G13&amp;$V$2,BS_CONTROLE[CHAVE],BS_CONTROLE[Quantidade_11],"-")</f>
        <v>-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1</v>
      </c>
      <c r="V15" s="137" t="str">
        <f ca="1">_xlfn.XLOOKUP(G15&amp;$V$2,BS_CONTROLE[CHAVE],BS_CONTROLE[Quantidade_11],"-")</f>
        <v>-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23</v>
      </c>
      <c r="V17" s="137" t="str">
        <f ca="1">_xlfn.XLOOKUP(G17&amp;$V$2,BS_CONTROLE[CHAVE],BS_CONTROLE[Quantidade_11],"-")</f>
        <v>-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1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82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>
        <f ca="1">_xlfn.XLOOKUP(G29&amp;$V$2,BS_CONTROLE[CHAVE],BS_CONTROLE[Quantidade_11],"-")</f>
        <v>1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>
        <f ca="1">_xlfn.XLOOKUP(G38&amp;$W$2,BS_CONTROLE[CHAVE],BS_CONTROLE[Quantidade_11],"-")</f>
        <v>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82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1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 t="str">
        <f ca="1">_xlfn.XLOOKUP(G46&amp;$V$2,BS_CONTROLE[CHAVE],BS_CONTROLE[Quantidade_11],"-")</f>
        <v>-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</v>
      </c>
      <c r="V49" s="137">
        <f ca="1">_xlfn.XLOOKUP(G49&amp;$V$2,BS_CONTROLE[CHAVE],BS_CONTROLE[Quantidade_11],"-")</f>
        <v>266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 t="str">
        <f ca="1">_xlfn.XLOOKUP(G50&amp;$V$2,BS_CONTROLE[CHAVE],BS_CONTROLE[Quantidade_11],"-")</f>
        <v>-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940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1020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25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1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312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23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312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940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1020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23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25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 t="str">
        <f ca="1">_xlfn.XLOOKUP(G74&amp;$V$2,BS_CONTROLE[CHAVE],BS_CONTROLE[Quantidade_11],"-")</f>
        <v>-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>
        <f ca="1">_xlfn.XLOOKUP(G81&amp;$W$2,BS_CONTROLE[CHAVE],BS_CONTROLE[Quantidade_11],"-")</f>
        <v>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82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1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</v>
      </c>
      <c r="V94" s="137">
        <f ca="1">_xlfn.XLOOKUP(G94&amp;$V$2,BS_CONTROLE[CHAVE],BS_CONTROLE[Quantidade_11],"-")</f>
        <v>266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 t="str">
        <f ca="1">_xlfn.XLOOKUP(G95&amp;$V$2,BS_CONTROLE[CHAVE],BS_CONTROLE[Quantidade_11],"-")</f>
        <v>-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0</v>
      </c>
      <c r="V96" s="137" t="str">
        <f ca="1">_xlfn.XLOOKUP(G96&amp;$V$2,BS_CONTROLE[CHAVE],BS_CONTROLE[Quantidade_11],"-")</f>
        <v>-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312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1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940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1020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23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25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0</v>
      </c>
      <c r="V122" s="137" t="str">
        <f ca="1">_xlfn.XLOOKUP(G122&amp;$V$2,BS_CONTROLE[CHAVE],BS_CONTROLE[Quantidade_11],"-")</f>
        <v>-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0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0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 t="str">
        <f ca="1">_xlfn.XLOOKUP(G131&amp;$V$2,BS_CONTROLE[CHAVE],BS_CONTROLE[Quantidade_11],"-")</f>
        <v>-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82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>
        <f ca="1">_xlfn.XLOOKUP(G133&amp;$V$2,BS_CONTROLE[CHAVE],BS_CONTROLE[Quantidade_11],"-")</f>
        <v>1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 t="str">
        <f ca="1">_xlfn.XLOOKUP(G135&amp;$V$2,BS_CONTROLE[CHAVE],BS_CONTROLE[Quantidade_11],"-")</f>
        <v>-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</v>
      </c>
      <c r="V140" s="137">
        <f ca="1">_xlfn.XLOOKUP(G140&amp;$V$2,BS_CONTROLE[CHAVE],BS_CONTROLE[Quantidade_11],"-")</f>
        <v>266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1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312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940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1020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23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>
        <f ca="1">_xlfn.XLOOKUP(G151&amp;$U$2,BS_CONTROLE[CHAVE],BS_CONTROLE[Quantidade_11],"-")</f>
        <v>0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25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1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0</v>
      </c>
      <c r="V157" s="137" t="str">
        <f ca="1">_xlfn.XLOOKUP(G157&amp;$V$2,BS_CONTROLE[CHAVE],BS_CONTROLE[Quantidade_11],"-")</f>
        <v>-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0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0</v>
      </c>
      <c r="V167" s="137" t="str">
        <f ca="1">_xlfn.XLOOKUP(G167&amp;$V$2,BS_CONTROLE[CHAVE],BS_CONTROLE[Quantidade_11],"-")</f>
        <v>-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 t="str">
        <f ca="1">_xlfn.XLOOKUP(G170&amp;$V$2,BS_CONTROLE[CHAVE],BS_CONTROLE[Quantidade_11],"-")</f>
        <v>-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</v>
      </c>
      <c r="V173" s="137">
        <f ca="1">_xlfn.XLOOKUP(G173&amp;$V$2,BS_CONTROLE[CHAVE],BS_CONTROLE[Quantidade_11],"-")</f>
        <v>266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82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 t="str">
        <f ca="1">_xlfn.XLOOKUP(G175&amp;$V$2,BS_CONTROLE[CHAVE],BS_CONTROLE[Quantidade_11],"-")</f>
        <v>-</v>
      </c>
      <c r="W175" s="137">
        <f ca="1">_xlfn.XLOOKUP(G175&amp;$W$2,BS_CONTROLE[CHAVE],BS_CONTROLE[Quantidade_11],"-")</f>
        <v>0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312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23</v>
      </c>
      <c r="V183" s="137" t="str">
        <f ca="1">_xlfn.XLOOKUP(G183&amp;$V$2,BS_CONTROLE[CHAVE],BS_CONTROLE[Quantidade_11],"-")</f>
        <v>-</v>
      </c>
      <c r="W183" s="137">
        <f ca="1">_xlfn.XLOOKUP(G183&amp;$W$2,BS_CONTROLE[CHAVE],BS_CONTROLE[Quantidade_11],"-")</f>
        <v>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940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1020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>
        <f ca="1">_xlfn.XLOOKUP(G186&amp;$U$2,BS_CONTROLE[CHAVE],BS_CONTROLE[Quantidade_11],"-")</f>
        <v>0</v>
      </c>
      <c r="V186" s="137" t="str">
        <f ca="1">_xlfn.XLOOKUP(G186&amp;$V$2,BS_CONTROLE[CHAVE],BS_CONTROLE[Quantidade_11],"-")</f>
        <v>-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25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1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0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0</v>
      </c>
      <c r="V192" s="137" t="str">
        <f ca="1">_xlfn.XLOOKUP(G192&amp;$V$2,BS_CONTROLE[CHAVE],BS_CONTROLE[Quantidade_11],"-")</f>
        <v>-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 t="str">
        <f ca="1">_xlfn.XLOOKUP(G195&amp;$V$2,BS_CONTROLE[CHAVE],BS_CONTROLE[Quantidade_11],"-")</f>
        <v>-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>
        <f ca="1">_xlfn.XLOOKUP(G201&amp;$W$2,BS_CONTROLE[CHAVE],BS_CONTROLE[Quantidade_11],"-")</f>
        <v>0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1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</v>
      </c>
      <c r="V211" s="137">
        <f ca="1">_xlfn.XLOOKUP(G211&amp;$V$2,BS_CONTROLE[CHAVE],BS_CONTROLE[Quantidade_11],"-")</f>
        <v>266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 t="str">
        <f ca="1">_xlfn.XLOOKUP(G212&amp;$V$2,BS_CONTROLE[CHAVE],BS_CONTROLE[Quantidade_11],"-")</f>
        <v>-</v>
      </c>
      <c r="W212" s="137">
        <f ca="1">_xlfn.XLOOKUP(G212&amp;$W$2,BS_CONTROLE[CHAVE],BS_CONTROLE[Quantidade_11],"-")</f>
        <v>0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0</v>
      </c>
      <c r="V216" s="137" t="str">
        <f ca="1">_xlfn.XLOOKUP(G216&amp;$V$2,BS_CONTROLE[CHAVE],BS_CONTROLE[Quantidade_11],"-")</f>
        <v>-</v>
      </c>
      <c r="W216" s="137">
        <f ca="1">_xlfn.XLOOKUP(G216&amp;$W$2,BS_CONTROLE[CHAVE],BS_CONTROLE[Quantidade_11],"-")</f>
        <v>2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>
        <f ca="1">_xlfn.XLOOKUP(G221&amp;$W$2,BS_CONTROLE[CHAVE],BS_CONTROLE[Quantidade_11],"-")</f>
        <v>312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 t="str">
        <f ca="1">_xlfn.XLOOKUP(G223&amp;$V$2,BS_CONTROLE[CHAVE],BS_CONTROLE[Quantidade_11],"-")</f>
        <v>-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>
        <f ca="1">_xlfn.XLOOKUP(G224&amp;$U$2,BS_CONTROLE[CHAVE],BS_CONTROLE[Quantidade_11],"-")</f>
        <v>0</v>
      </c>
      <c r="V224" s="137" t="str">
        <f ca="1">_xlfn.XLOOKUP(G224&amp;$V$2,BS_CONTROLE[CHAVE],BS_CONTROLE[Quantidade_11],"-")</f>
        <v>-</v>
      </c>
      <c r="W224" s="137">
        <f ca="1">_xlfn.XLOOKUP(G224&amp;$W$2,BS_CONTROLE[CHAVE],BS_CONTROLE[Quantidade_11],"-")</f>
        <v>1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23</v>
      </c>
      <c r="V226" s="137" t="str">
        <f ca="1">_xlfn.XLOOKUP(G226&amp;$V$2,BS_CONTROLE[CHAVE],BS_CONTROLE[Quantidade_11],"-")</f>
        <v>-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940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1020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25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>
        <f ca="1">_xlfn.XLOOKUP(G231&amp;$U$2,BS_CONTROLE[CHAVE],BS_CONTROLE[Quantidade_11],"-")</f>
        <v>0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0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>
        <f ca="1">_xlfn.XLOOKUP(G238&amp;$U$2,BS_CONTROLE[CHAVE],BS_CONTROLE[Quantidade_11],"-")</f>
        <v>0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1</v>
      </c>
      <c r="V242" s="137" t="str">
        <f ca="1">_xlfn.XLOOKUP(G242&amp;$V$2,BS_CONTROLE[CHAVE],BS_CONTROLE[Quantidade_11],"-")</f>
        <v>-</v>
      </c>
      <c r="W242" s="137">
        <f ca="1">_xlfn.XLOOKUP(G242&amp;$W$2,BS_CONTROLE[CHAVE],BS_CONTROLE[Quantidade_11],"-")</f>
        <v>1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0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</v>
      </c>
      <c r="V245" s="137">
        <f ca="1">_xlfn.XLOOKUP(G245&amp;$V$2,BS_CONTROLE[CHAVE],BS_CONTROLE[Quantidade_11],"-")</f>
        <v>266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 t="str">
        <f ca="1">_xlfn.XLOOKUP(G246&amp;$V$2,BS_CONTROLE[CHAVE],BS_CONTROLE[Quantidade_11],"-")</f>
        <v>-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2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25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>
        <f ca="1">_xlfn.XLOOKUP(G251&amp;$V$2,BS_CONTROLE[CHAVE],BS_CONTROLE[Quantidade_11],"-")</f>
        <v>1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</v>
      </c>
      <c r="V252" s="137">
        <f ca="1">_xlfn.XLOOKUP(G252&amp;$V$2,BS_CONTROLE[CHAVE],BS_CONTROLE[Quantidade_11],"-")</f>
        <v>266</v>
      </c>
      <c r="W252" s="137">
        <f ca="1">_xlfn.XLOOKUP(G252&amp;$W$2,BS_CONTROLE[CHAVE],BS_CONTROLE[Quantidade_11],"-")</f>
        <v>0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 t="str">
        <f ca="1">_xlfn.XLOOKUP(G256&amp;$V$2,BS_CONTROLE[CHAVE],BS_CONTROLE[Quantidade_11],"-")</f>
        <v>-</v>
      </c>
      <c r="W256" s="137">
        <f ca="1">_xlfn.XLOOKUP(G256&amp;$W$2,BS_CONTROLE[CHAVE],BS_CONTROLE[Quantidade_11],"-")</f>
        <v>1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>
        <f ca="1">_xlfn.XLOOKUP(G257&amp;$U$2,BS_CONTROLE[CHAVE],BS_CONTROLE[Quantidade_11],"-")</f>
        <v>312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 t="str">
        <f ca="1">_xlfn.XLOOKUP(G258&amp;$V$2,BS_CONTROLE[CHAVE],BS_CONTROLE[Quantidade_11],"-")</f>
        <v>-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23</v>
      </c>
      <c r="V259" s="137" t="str">
        <f ca="1">_xlfn.XLOOKUP(G259&amp;$V$2,BS_CONTROLE[CHAVE],BS_CONTROLE[Quantidade_11],"-")</f>
        <v>-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1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>
        <f ca="1">_xlfn.XLOOKUP(G261&amp;$U$2,BS_CONTROLE[CHAVE],BS_CONTROLE[Quantidade_11],"-")</f>
        <v>0</v>
      </c>
      <c r="V261" s="137" t="str">
        <f ca="1">_xlfn.XLOOKUP(G261&amp;$V$2,BS_CONTROLE[CHAVE],BS_CONTROLE[Quantidade_11],"-")</f>
        <v>-</v>
      </c>
      <c r="W261" s="137">
        <f ca="1">_xlfn.XLOOKUP(G261&amp;$W$2,BS_CONTROLE[CHAVE],BS_CONTROLE[Quantidade_11],"-")</f>
        <v>1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>
        <f ca="1">_xlfn.XLOOKUP(G262&amp;$U$2,BS_CONTROLE[CHAVE],BS_CONTROLE[Quantidade_11],"-")</f>
        <v>0</v>
      </c>
      <c r="V262" s="137" t="str">
        <f ca="1">_xlfn.XLOOKUP(G262&amp;$V$2,BS_CONTROLE[CHAVE],BS_CONTROLE[Quantidade_11],"-")</f>
        <v>-</v>
      </c>
      <c r="W262" s="137">
        <f ca="1">_xlfn.XLOOKUP(G262&amp;$W$2,BS_CONTROLE[CHAVE],BS_CONTROLE[Quantidade_11],"-")</f>
        <v>0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>
        <f ca="1">_xlfn.XLOOKUP(G263&amp;$U$2,BS_CONTROLE[CHAVE],BS_CONTROLE[Quantidade_11],"-")</f>
        <v>940</v>
      </c>
      <c r="V263" s="137" t="str">
        <f ca="1">_xlfn.XLOOKUP(G263&amp;$V$2,BS_CONTROLE[CHAVE],BS_CONTROLE[Quantidade_11],"-")</f>
        <v>-</v>
      </c>
      <c r="W263" s="137">
        <f ca="1">_xlfn.XLOOKUP(G263&amp;$W$2,BS_CONTROLE[CHAVE],BS_CONTROLE[Quantidade_11],"-")</f>
        <v>1020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25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 t="str">
        <f ca="1">_xlfn.XLOOKUP(G265&amp;$V$2,BS_CONTROLE[CHAVE],BS_CONTROLE[Quantidade_11],"-")</f>
        <v>-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82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0</v>
      </c>
      <c r="V268" s="137" t="str">
        <f ca="1">_xlfn.XLOOKUP(G268&amp;$V$2,BS_CONTROLE[CHAVE],BS_CONTROLE[Quantidade_11],"-")</f>
        <v>-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0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>
        <f ca="1">_xlfn.XLOOKUP(G270&amp;$U$2,BS_CONTROLE[CHAVE],BS_CONTROLE[Quantidade_11],"-")</f>
        <v>1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>
        <f ca="1">_xlfn.XLOOKUP(G271&amp;$U$2,BS_CONTROLE[CHAVE],BS_CONTROLE[Quantidade_11],"-")</f>
        <v>0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0</v>
      </c>
      <c r="V272" s="137" t="str">
        <f ca="1">_xlfn.XLOOKUP(G272&amp;$V$2,BS_CONTROLE[CHAVE],BS_CONTROLE[Quantidade_11],"-")</f>
        <v>-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0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>
        <f ca="1">_xlfn.XLOOKUP(G275&amp;$U$2,BS_CONTROLE[CHAVE],BS_CONTROLE[Quantidade_11],"-")</f>
        <v>0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>
        <f ca="1">_xlfn.XLOOKUP(G276&amp;$U$2,BS_CONTROLE[CHAVE],BS_CONTROLE[Quantidade_11],"-")</f>
        <v>0</v>
      </c>
      <c r="V276" s="137" t="str">
        <f ca="1">_xlfn.XLOOKUP(G276&amp;$V$2,BS_CONTROLE[CHAVE],BS_CONTROLE[Quantidade_11],"-")</f>
        <v>-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>
        <f ca="1">_xlfn.XLOOKUP(G277&amp;$U$2,BS_CONTROLE[CHAVE],BS_CONTROLE[Quantidade_11],"-")</f>
        <v>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 t="str">
        <f ca="1">_xlfn.XLOOKUP(G281&amp;$V$2,BS_CONTROLE[CHAVE],BS_CONTROLE[Quantidade_11],"-")</f>
        <v>-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>
        <f ca="1">_xlfn.XLOOKUP(G282&amp;$U$2,BS_CONTROLE[CHAVE],BS_CONTROLE[Quantidade_11],"-")</f>
        <v>1</v>
      </c>
      <c r="V282" s="137" t="str">
        <f ca="1">_xlfn.XLOOKUP(G282&amp;$V$2,BS_CONTROLE[CHAVE],BS_CONTROLE[Quantidade_11],"-")</f>
        <v>-</v>
      </c>
      <c r="W282" s="137">
        <f ca="1">_xlfn.XLOOKUP(G282&amp;$W$2,BS_CONTROLE[CHAVE],BS_CONTROLE[Quantidade_11],"-")</f>
        <v>1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4.1666666666666664E-2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>
        <f ca="1">_xlfn.XLOOKUP(G283&amp;$U$2,BS_CONTROLE[CHAVE],BS_CONTROLE[Quantidade_11],"-")</f>
        <v>1</v>
      </c>
      <c r="V283" s="137" t="str">
        <f ca="1">_xlfn.XLOOKUP(G283&amp;$V$2,BS_CONTROLE[CHAVE],BS_CONTROLE[Quantidade_11],"-")</f>
        <v>-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 t="str">
        <f ca="1">_xlfn.XLOOKUP(G284&amp;$V$2,BS_CONTROLE[CHAVE],BS_CONTROLE[Quantidade_11],"-")</f>
        <v>-</v>
      </c>
      <c r="W284" s="137">
        <f ca="1">_xlfn.XLOOKUP(G284&amp;$W$2,BS_CONTROLE[CHAVE],BS_CONTROLE[Quantidade_11],"-")</f>
        <v>0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>
        <f ca="1">_xlfn.XLOOKUP(G285&amp;$U$2,BS_CONTROLE[CHAVE],BS_CONTROLE[Quantidade_11],"-")</f>
        <v>0</v>
      </c>
      <c r="V285" s="137" t="str">
        <f ca="1">_xlfn.XLOOKUP(G285&amp;$V$2,BS_CONTROLE[CHAVE],BS_CONTROLE[Quantidade_11],"-")</f>
        <v>-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</v>
      </c>
      <c r="V286" s="137">
        <f ca="1">_xlfn.XLOOKUP(G286&amp;$V$2,BS_CONTROLE[CHAVE],BS_CONTROLE[Quantidade_11],"-")</f>
        <v>266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>
        <f ca="1">_xlfn.XLOOKUP(G287&amp;$V$2,BS_CONTROLE[CHAVE],BS_CONTROLE[Quantidade_11],"-")</f>
        <v>1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>
        <f ca="1">_xlfn.XLOOKUP(G288&amp;$W$2,BS_CONTROLE[CHAVE],BS_CONTROLE[Quantidade_11],"-")</f>
        <v>2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>
        <f ca="1">_xlfn.XLOOKUP(G289&amp;$V$2,BS_CONTROLE[CHAVE],BS_CONTROLE[Quantidade_11],"-")</f>
        <v>0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 t="str">
        <f ca="1">_xlfn.XLOOKUP(G291&amp;$V$2,BS_CONTROLE[CHAVE],BS_CONTROLE[Quantidade_11],"-")</f>
        <v>-</v>
      </c>
      <c r="W291" s="137">
        <f ca="1">_xlfn.XLOOKUP(G291&amp;$W$2,BS_CONTROLE[CHAVE],BS_CONTROLE[Quantidade_11],"-")</f>
        <v>1</v>
      </c>
    </row>
    <row r="292" spans="1:23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 t="str">
        <f ca="1">_xlfn.XLOOKUP(G294&amp;$V$2,BS_CONTROLE[CHAVE],BS_CONTROLE[Quantidade_11],"-")</f>
        <v>-</v>
      </c>
      <c r="W294" s="137">
        <f ca="1">_xlfn.XLOOKUP(G294&amp;$W$2,BS_CONTROLE[CHAVE],BS_CONTROLE[Quantidade_11],"-")</f>
        <v>0</v>
      </c>
    </row>
    <row r="295" spans="1:23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23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0</v>
      </c>
    </row>
    <row r="296" spans="1:23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1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>
        <f ca="1">_xlfn.XLOOKUP(G297&amp;$U$2,BS_CONTROLE[CHAVE],BS_CONTROLE[Quantidade_11],"-")</f>
        <v>940</v>
      </c>
      <c r="V297" s="137" t="str">
        <f ca="1">_xlfn.XLOOKUP(G297&amp;$V$2,BS_CONTROLE[CHAVE],BS_CONTROLE[Quantidade_11],"-")</f>
        <v>-</v>
      </c>
      <c r="W297" s="137">
        <f ca="1">_xlfn.XLOOKUP(G297&amp;$W$2,BS_CONTROLE[CHAVE],BS_CONTROLE[Quantidade_11],"-")</f>
        <v>1020</v>
      </c>
    </row>
    <row r="298" spans="1:23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25</v>
      </c>
    </row>
    <row r="299" spans="1:23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 t="str">
        <f ca="1">_xlfn.XLOOKUP(G299&amp;$V$2,BS_CONTROLE[CHAVE],BS_CONTROLE[Quantidade_11],"-")</f>
        <v>-</v>
      </c>
      <c r="W299" s="137">
        <f ca="1">_xlfn.XLOOKUP(G299&amp;$W$2,BS_CONTROLE[CHAVE],BS_CONTROLE[Quantidade_11],"-")</f>
        <v>0</v>
      </c>
    </row>
    <row r="300" spans="1:23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82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>
        <f ca="1">_xlfn.XLOOKUP(G302&amp;$W$2,BS_CONTROLE[CHAVE],BS_CONTROLE[Quantidade_11],"-")</f>
        <v>0</v>
      </c>
    </row>
    <row r="303" spans="1:23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0</v>
      </c>
      <c r="V303" s="137" t="str">
        <f ca="1">_xlfn.XLOOKUP(G303&amp;$V$2,BS_CONTROLE[CHAVE],BS_CONTROLE[Quantidade_11],"-")</f>
        <v>-</v>
      </c>
      <c r="W303" s="137">
        <f ca="1">_xlfn.XLOOKUP(G303&amp;$W$2,BS_CONTROLE[CHAVE],BS_CONTROLE[Quantidade_11],"-")</f>
        <v>0</v>
      </c>
    </row>
    <row r="304" spans="1:23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0</v>
      </c>
      <c r="V304" s="137" t="str">
        <f ca="1">_xlfn.XLOOKUP(G304&amp;$V$2,BS_CONTROLE[CHAVE],BS_CONTROLE[Quantidade_11],"-")</f>
        <v>-</v>
      </c>
      <c r="W304" s="137">
        <f ca="1">_xlfn.XLOOKUP(G304&amp;$W$2,BS_CONTROLE[CHAVE],BS_CONTROLE[Quantidade_11],"-")</f>
        <v>0</v>
      </c>
    </row>
    <row r="305" spans="1:23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0</v>
      </c>
      <c r="V305" s="137" t="str">
        <f ca="1">_xlfn.XLOOKUP(G305&amp;$V$2,BS_CONTROLE[CHAVE],BS_CONTROLE[Quantidade_11],"-")</f>
        <v>-</v>
      </c>
      <c r="W305" s="137">
        <f ca="1">_xlfn.XLOOKUP(G305&amp;$W$2,BS_CONTROLE[CHAVE],BS_CONTROLE[Quantidade_11],"-")</f>
        <v>0</v>
      </c>
    </row>
    <row r="306" spans="1:23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>
        <f ca="1">_xlfn.XLOOKUP(G311&amp;$W$2,BS_CONTROLE[CHAVE],BS_CONTROLE[Quantidade_11],"-")</f>
        <v>0</v>
      </c>
    </row>
    <row r="312" spans="1:23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>
        <f ca="1">_xlfn.XLOOKUP(G316&amp;$U$2,BS_CONTROLE[CHAVE],BS_CONTROLE[Quantidade_11],"-")</f>
        <v>1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1</v>
      </c>
    </row>
    <row r="317" spans="1:23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2000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</v>
      </c>
      <c r="V317" s="137">
        <f ca="1">_xlfn.XLOOKUP(G317&amp;$V$2,BS_CONTROLE[CHAVE],BS_CONTROLE[Quantidade_11],"-")</f>
        <v>266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>
        <f ca="1">_xlfn.XLOOKUP(G321&amp;$U$2,BS_CONTROLE[CHAVE],BS_CONTROLE[Quantidade_11],"-")</f>
        <v>1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>
        <f ca="1">_xlfn.XLOOKUP(G322&amp;$U$2,BS_CONTROLE[CHAVE],BS_CONTROLE[Quantidade_11],"-")</f>
        <v>1</v>
      </c>
      <c r="V322" s="137">
        <f ca="1">_xlfn.XLOOKUP(G322&amp;$V$2,BS_CONTROLE[CHAVE],BS_CONTROLE[Quantidade_11],"-")</f>
        <v>1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>
        <f ca="1">_xlfn.XLOOKUP(G323&amp;$U$2,BS_CONTROLE[CHAVE],BS_CONTROLE[Quantidade_11],"-")</f>
        <v>0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0</v>
      </c>
    </row>
    <row r="324" spans="1:23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>
        <f ca="1">_xlfn.XLOOKUP(G325&amp;$U$2,BS_CONTROLE[CHAVE],BS_CONTROLE[Quantidade_11],"-")</f>
        <v>0</v>
      </c>
      <c r="V325" s="137" t="str">
        <f ca="1">_xlfn.XLOOKUP(G325&amp;$V$2,BS_CONTROLE[CHAVE],BS_CONTROLE[Quantidade_11],"-")</f>
        <v>-</v>
      </c>
      <c r="W325" s="137">
        <f ca="1">_xlfn.XLOOKUP(G325&amp;$W$2,BS_CONTROLE[CHAVE],BS_CONTROLE[Quantidade_11],"-")</f>
        <v>1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-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-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JOSÉ (TP-879)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*</v>
      </c>
      <c r="K331" s="139" t="str">
        <f>IF(SP_SUL!M334="","*",SP_SUL!M334)</f>
        <v>ZQB-ZBV</v>
      </c>
      <c r="L331" s="139" t="str">
        <f>IF(SP_SUL!N334="","*",SP_SUL!N334)</f>
        <v>ZQBZBL</v>
      </c>
      <c r="M331" s="140">
        <f>IF(SP_SUL!J334="","*",SP_SUL!J334)</f>
        <v>56</v>
      </c>
      <c r="N331" s="144">
        <f>IF(SP_SUL!K334="","*",SP_SUL!K334)</f>
        <v>253.7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30 Nº DE DORMENTES</v>
      </c>
      <c r="S331" s="145" t="str">
        <f>IF(SP_SUL!V334="","*",SP_SUL!V334)</f>
        <v>Jonas</v>
      </c>
      <c r="T331" s="145" t="str">
        <f>IF(SP_SUL!W334="","*",SP_SUL!W334)</f>
        <v>PDM - Substituição de dormentes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 t="str">
        <f ca="1">_xlfn.XLOOKUP(G533&amp;$V$2,BS_CONTROLE[CHAVE],BS_CONTROLE[Quantidade_11],"-")</f>
        <v>-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0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3" t="s">
        <v>1518</v>
      </c>
      <c r="D5" s="234"/>
      <c r="E5" s="234"/>
      <c r="F5" s="234"/>
      <c r="G5" s="234"/>
      <c r="H5" s="234"/>
      <c r="I5" s="234"/>
      <c r="J5" s="235"/>
      <c r="K5" s="236" t="s">
        <v>1519</v>
      </c>
      <c r="L5" s="237"/>
      <c r="M5" s="237"/>
      <c r="N5" s="237"/>
      <c r="O5" s="238" t="s">
        <v>1520</v>
      </c>
      <c r="P5" s="239"/>
    </row>
    <row r="6" spans="1:16" s="74" customFormat="1" ht="15" customHeight="1">
      <c r="A6" s="66" t="s">
        <v>1516</v>
      </c>
      <c r="B6" s="75" t="s">
        <v>1515</v>
      </c>
      <c r="C6" s="76" t="s">
        <v>961</v>
      </c>
      <c r="D6" s="77" t="s">
        <v>962</v>
      </c>
      <c r="E6" s="76" t="s">
        <v>1521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1522</v>
      </c>
      <c r="M6" s="80" t="s">
        <v>576</v>
      </c>
      <c r="N6" s="81" t="s">
        <v>956</v>
      </c>
      <c r="O6" s="158" t="s">
        <v>999</v>
      </c>
      <c r="P6" s="133" t="s">
        <v>1523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4.1666666666666664E-2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 t="str">
        <f>IF(SP_SUL!BH296="","*",SP_SUL!BH296)</f>
        <v>*</v>
      </c>
      <c r="P296" s="147" t="str">
        <f>IF($A$2=1,IF(SP_SUL!BJ296="","*",SP_SUL!BJ296),IF(SP_SUL!BK296="","*",SP_SUL!BK296))</f>
        <v>TP em preparação / Previsão de pronto 13h00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Atraso na solicitação de MC1, devido aguardou o descanso do maquinista / Cancelado intervalo devido priorização do V93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 xml:space="preserve">TP aguardando melhorar condições climáticas, chuva no momento / 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1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1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1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1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1</v>
      </c>
      <c r="P323" s="147" t="str">
        <f>IF($A$2=1,IF(SP_SUL!BJ323="","*",SP_SUL!BJ323),IF(SP_SUL!BK323="","*",SP_SUL!BK323))</f>
        <v>Em intervalo das 10h17 até 15h17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1</v>
      </c>
      <c r="P324" s="147" t="str">
        <f>IF($A$2=1,IF(SP_SUL!BJ324="","*",SP_SUL!BJ324),IF(SP_SUL!BK324="","*",SP_SUL!BK324))</f>
        <v>MC1 08h07 / inf pronto 08h59 / Autorizado entrada na via 09h16 / Em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1</v>
      </c>
      <c r="P325" s="147" t="str">
        <f>IF($A$2=1,IF(SP_SUL!BJ325="","*",SP_SUL!BJ325),IF(SP_SUL!BK325="","*",SP_SUL!BK325))</f>
        <v>Em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-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 t="str">
        <f>IF(SP_SUL!AK331="","*",SP_SUL!AK331)</f>
        <v>-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JOSÉ (TP-879)</v>
      </c>
      <c r="F334" s="83" t="str">
        <f>IF(SP_SUL!H334="","*",SP_SUL!H334)</f>
        <v>-</v>
      </c>
      <c r="G334" s="83" t="str">
        <f>IF(SP_SUL!M334="","*",SP_SUL!M334)</f>
        <v>ZQB-ZBV</v>
      </c>
      <c r="H334" s="116">
        <f>IF(SP_SUL!K334="","*",SP_SUL!K334)</f>
        <v>253.7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ZQB-ZBV</v>
      </c>
      <c r="M334" s="83">
        <f>IF(SP_SUL!AP334="","*",SP_SUL!AP334)</f>
        <v>253.7</v>
      </c>
      <c r="N334" s="83" t="str">
        <f>IF(SP_SUL!AM334="","*",SP_SUL!AM334)</f>
        <v>ZQB-ZBV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2026-03-10T16:36:21Z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