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104" documentId="120_S{118792C3-22EF-5104-A093-F22BFE3913F3}" xr6:coauthVersionLast="47" xr6:coauthVersionMax="47" xr10:uidLastSave="{79C4D1F6-94A2-45AD-AA7B-1E4EB907FDC7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3" i="1" l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001" i="1" l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<sst xmlns="http://schemas.openxmlformats.org/spreadsheetml/2006/main" count="7791" uniqueCount="1578">
  <si>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</si>
  <si>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</si>
  <si>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</si>
  <si>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</si>
  <si>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</si>
  <si>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</si>
  <si>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</si>
  <si>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</si>
  <si>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</si>
  <si>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</si>
  <si>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</si>
  <si>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</si>
  <si>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</si>
  <si>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</si>
  <si>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</si>
  <si>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</si>
  <si>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</si>
  <si>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</si>
  <si>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</si>
  <si>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</si>
  <si>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</si>
  <si>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</si>
  <si>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</si>
  <si>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</si>
  <si>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</si>
  <si>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</si>
  <si>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</si>
  <si>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</si>
  <si>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</si>
  <si>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</si>
  <si>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</si>
  <si>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</si>
  <si>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</si>
  <si>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</si>
  <si>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</si>
  <si>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</si>
  <si>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</si>
  <si>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</si>
  <si>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</si>
  <si>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</si>
  <si>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</si>
  <si>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</si>
  <si>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</si>
  <si>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</si>
  <si>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</si>
  <si>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</si>
  <si>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</si>
  <si>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</si>
  <si>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</si>
  <si>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</si>
  <si>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</si>
  <si>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</si>
  <si>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</si>
  <si>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</si>
  <si>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</si>
  <si>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</si>
  <si>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</si>
  <si>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</si>
  <si>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</si>
  <si>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</si>
  <si>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</si>
  <si>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</si>
  <si>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</si>
  <si>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</si>
  <si>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</si>
  <si>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</si>
  <si>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</si>
  <si>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</si>
  <si>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</si>
  <si>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</si>
  <si>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</si>
  <si>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</si>
  <si>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</si>
  <si>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</si>
  <si>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</si>
  <si>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</si>
  <si>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</si>
  <si>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</si>
  <si>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</si>
  <si>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</si>
  <si>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</si>
  <si>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</si>
  <si>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</si>
  <si>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</si>
  <si>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</si>
  <si>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</si>
  <si>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</si>
  <si>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</si>
  <si>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</si>
  <si>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</si>
  <si>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</si>
  <si>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</si>
  <si>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</si>
  <si>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</si>
  <si>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</si>
  <si>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</si>
  <si>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</si>
  <si>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</si>
  <si>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</si>
  <si>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</si>
  <si>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</si>
  <si>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</si>
  <si>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</si>
  <si>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</si>
  <si>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</si>
  <si>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</si>
  <si>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</si>
  <si>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</si>
  <si>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</si>
  <si>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</si>
  <si>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</si>
  <si>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</si>
  <si>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</si>
  <si>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</si>
  <si>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</si>
  <si>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</si>
  <si>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</si>
  <si>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</si>
  <si>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</si>
  <si>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</si>
  <si>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</si>
  <si>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</si>
  <si>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</si>
  <si>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</si>
  <si>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</si>
  <si>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</si>
  <si>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</si>
  <si>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</si>
  <si>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</si>
  <si>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</si>
  <si>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</si>
  <si>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</si>
  <si>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</si>
  <si>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</si>
  <si>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</si>
  <si>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</si>
  <si>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</si>
  <si>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</si>
  <si>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</si>
  <si>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</si>
  <si>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</si>
  <si>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</si>
  <si>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</si>
  <si>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</si>
  <si>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</si>
  <si>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</si>
  <si>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</si>
  <si>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</si>
  <si>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</si>
  <si>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</si>
  <si>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</si>
  <si>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</si>
  <si>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</si>
  <si>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</si>
  <si>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</si>
  <si>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</si>
  <si>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</si>
  <si>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</si>
  <si>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</si>
  <si>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</si>
  <si>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</si>
  <si>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</si>
  <si>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</si>
  <si>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</si>
  <si>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</si>
  <si>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</si>
  <si>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</si>
  <si>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</si>
  <si>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</si>
  <si>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</si>
  <si>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</si>
  <si>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</si>
  <si>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</si>
  <si>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</si>
  <si>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</si>
  <si>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</si>
  <si>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</si>
  <si>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</si>
  <si>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</si>
  <si>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</si>
  <si>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</si>
  <si>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</si>
  <si>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</si>
  <si>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</si>
  <si>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</si>
  <si>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</si>
  <si>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</si>
  <si>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</si>
  <si>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</si>
  <si>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</si>
  <si>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</si>
  <si>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</si>
  <si>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</si>
  <si>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</si>
  <si>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</si>
  <si>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</si>
  <si>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</si>
  <si>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</si>
  <si>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</si>
  <si>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</si>
  <si>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</si>
  <si>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</si>
  <si>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</si>
  <si>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</si>
  <si>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</si>
  <si>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</si>
  <si>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</si>
  <si>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</si>
  <si>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</si>
  <si>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</si>
  <si>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</si>
  <si>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</si>
  <si>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</si>
  <si>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</si>
  <si>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</si>
  <si>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</si>
  <si>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</si>
  <si>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</si>
  <si>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</si>
  <si>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</si>
  <si>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</si>
  <si>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</si>
  <si>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</si>
  <si>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</si>
  <si>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</si>
  <si>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</si>
  <si>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</si>
  <si>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</si>
  <si>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</si>
  <si>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</si>
  <si>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</si>
  <si>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</si>
  <si>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</si>
  <si>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</si>
  <si>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</si>
  <si>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</si>
  <si>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</si>
  <si>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</si>
  <si>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</si>
  <si>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</si>
  <si>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</si>
  <si>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</si>
  <si>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</si>
  <si>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</si>
  <si>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</si>
  <si>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</si>
  <si>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</si>
  <si>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</si>
  <si>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</si>
  <si>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</si>
  <si>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</si>
  <si>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</si>
  <si>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</si>
  <si>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</si>
  <si>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</si>
  <si>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</si>
  <si>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</si>
  <si>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</si>
  <si>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</si>
  <si>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</si>
  <si>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</si>
  <si>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</si>
  <si>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</si>
  <si>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</si>
  <si>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</si>
  <si>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</si>
  <si>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</si>
  <si>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</si>
  <si>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</si>
  <si>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</si>
  <si>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</si>
  <si>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</si>
  <si>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</si>
  <si>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</si>
  <si>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</si>
  <si>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</si>
  <si>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</si>
  <si>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</si>
  <si>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</si>
  <si>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</si>
  <si>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</si>
  <si>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</si>
  <si>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</si>
  <si>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</si>
  <si>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</si>
  <si>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</si>
  <si>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</si>
  <si>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</si>
  <si>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</si>
  <si>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</si>
  <si>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</si>
  <si>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</si>
  <si>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</si>
  <si>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</si>
  <si>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</si>
  <si>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</si>
  <si>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</si>
  <si>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</si>
  <si>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</si>
  <si>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</si>
  <si>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</si>
  <si>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</si>
  <si>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</si>
  <si>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</si>
  <si>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</si>
  <si>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</si>
  <si>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</si>
  <si>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</si>
  <si>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</si>
  <si>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</si>
  <si>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</si>
  <si>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</si>
  <si>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</si>
  <si>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</si>
  <si>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</si>
  <si>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</si>
  <si>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</si>
  <si>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</si>
  <si>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</si>
  <si>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</si>
  <si>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</si>
  <si>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</si>
  <si>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</si>
  <si>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</si>
  <si>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</si>
  <si>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</si>
  <si>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</si>
  <si>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</si>
  <si>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</si>
  <si>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</si>
  <si>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</si>
  <si>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</si>
  <si>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</si>
  <si>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</si>
  <si>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</si>
  <si>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</si>
  <si>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</si>
  <si>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</si>
  <si>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</si>
  <si>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</si>
  <si>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</si>
  <si>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</si>
  <si>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</si>
  <si>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</si>
  <si>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</si>
  <si>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</si>
  <si>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</si>
  <si>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</si>
  <si>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</si>
  <si>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</si>
  <si>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</si>
  <si>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</si>
  <si>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</si>
  <si>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</si>
  <si>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</si>
  <si>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</si>
  <si>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</si>
  <si>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</si>
  <si>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</si>
  <si>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</si>
  <si>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</si>
  <si>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</si>
  <si>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</si>
  <si>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</si>
  <si>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</si>
  <si>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</si>
  <si>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</si>
  <si>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</si>
  <si>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</si>
  <si>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</si>
  <si>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</si>
  <si>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</si>
  <si>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</si>
  <si>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</si>
  <si>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</si>
  <si>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</si>
  <si>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</si>
  <si>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</si>
  <si>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</si>
  <si>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</si>
  <si>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</si>
  <si>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</si>
  <si>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</si>
  <si>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</si>
  <si>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</si>
  <si>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</si>
  <si>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</si>
  <si>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</si>
  <si>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</si>
  <si>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</si>
  <si>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</si>
  <si>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</si>
  <si>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</si>
  <si>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</si>
  <si>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</si>
  <si>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</si>
  <si>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</si>
  <si>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</si>
  <si>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</si>
  <si>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</si>
  <si>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</si>
  <si>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</si>
  <si>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</si>
  <si>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</si>
  <si>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</si>
  <si>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</si>
  <si>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</si>
  <si>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</si>
  <si>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</si>
  <si>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</si>
  <si>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</si>
  <si>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</si>
  <si>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</si>
  <si>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</si>
  <si>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</si>
  <si>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</si>
  <si>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</si>
  <si>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</si>
  <si>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</si>
  <si>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</si>
  <si>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</si>
  <si>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</si>
  <si>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</si>
  <si>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</si>
  <si>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</si>
  <si>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</si>
  <si>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</si>
  <si>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</si>
  <si>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</si>
  <si>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</si>
  <si>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</si>
  <si>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</si>
  <si>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</si>
  <si>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</si>
  <si>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</si>
  <si>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</si>
  <si>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</si>
  <si>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</si>
  <si>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</si>
  <si>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</si>
  <si>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</si>
  <si>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</si>
  <si>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</si>
  <si>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</si>
  <si>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</si>
  <si>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</si>
  <si>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</si>
  <si>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</si>
  <si>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</si>
  <si>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</si>
  <si>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</si>
  <si>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</si>
  <si>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</si>
  <si>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</si>
  <si>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</si>
  <si>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</si>
  <si>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</si>
  <si>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</si>
  <si>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</si>
  <si>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</si>
  <si>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</si>
  <si>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</si>
  <si>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</si>
  <si>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</si>
  <si>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</si>
  <si>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</si>
  <si>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</si>
  <si>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</si>
  <si>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</si>
  <si>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</si>
  <si>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</si>
  <si>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</si>
  <si>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</si>
  <si>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</si>
  <si>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</si>
  <si>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</si>
  <si>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</si>
  <si>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</si>
  <si>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</si>
  <si>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</si>
  <si>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</si>
  <si>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</si>
  <si>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</si>
  <si>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</si>
  <si>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</si>
  <si>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</si>
  <si>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</si>
  <si>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</si>
  <si>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</si>
  <si>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</si>
  <si>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</si>
  <si>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</si>
  <si>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</si>
  <si>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</si>
  <si>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</si>
  <si>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</si>
  <si>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</si>
  <si>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</si>
  <si>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</si>
  <si>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</si>
  <si>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</si>
  <si>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</si>
  <si>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</si>
  <si>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</si>
  <si>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</si>
  <si>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</si>
  <si>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</si>
  <si>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</si>
  <si>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</si>
  <si>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</si>
  <si>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</si>
  <si>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</si>
  <si>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</si>
  <si>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</si>
  <si>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</si>
  <si>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</si>
  <si>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</si>
  <si>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</si>
  <si>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</si>
  <si>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</si>
  <si>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</si>
  <si>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</si>
  <si>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</si>
  <si>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</si>
  <si>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</si>
  <si>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</si>
  <si>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</si>
  <si>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</si>
  <si>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</si>
  <si>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</si>
  <si>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</si>
  <si>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</si>
  <si>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</si>
  <si>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</si>
  <si>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</si>
  <si>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</si>
  <si>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</si>
  <si>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</si>
  <si>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</si>
  <si>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</si>
  <si>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</si>
  <si>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</si>
  <si>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</si>
  <si>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</si>
  <si>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</si>
  <si>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</si>
  <si>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</si>
  <si>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</si>
  <si>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</si>
  <si>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</si>
  <si>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</si>
  <si>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</si>
  <si>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</si>
  <si>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</si>
  <si>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</si>
  <si>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</si>
  <si>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</si>
  <si>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</si>
  <si>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</si>
  <si>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</si>
  <si>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</si>
  <si>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</si>
  <si>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</si>
  <si>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</si>
  <si>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</si>
  <si>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</si>
  <si>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</si>
  <si>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</si>
  <si>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</si>
  <si>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</si>
  <si>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</si>
  <si>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</si>
  <si>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</si>
  <si>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</si>
  <si>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</si>
  <si>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</si>
  <si>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</si>
  <si>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</si>
  <si>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</si>
  <si>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</si>
  <si>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</si>
  <si>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</si>
  <si>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</si>
  <si>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</si>
  <si>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</si>
  <si>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</si>
  <si>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</si>
  <si>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</si>
  <si>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</si>
  <si>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</si>
  <si>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</si>
  <si>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</si>
  <si>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</si>
  <si>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</si>
  <si>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</si>
  <si>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</si>
  <si>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</si>
  <si>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</si>
  <si>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</si>
  <si>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</si>
  <si>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</si>
  <si>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</si>
  <si>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</si>
  <si>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</si>
  <si>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</si>
  <si>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</si>
  <si>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</si>
  <si>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</si>
  <si>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</si>
  <si>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</si>
  <si>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</si>
  <si>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</si>
  <si>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</si>
  <si>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</si>
  <si>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</si>
  <si>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</si>
  <si>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</si>
  <si>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</si>
  <si>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</si>
  <si>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</si>
  <si>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</si>
  <si>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</si>
  <si>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</si>
  <si>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</si>
  <si>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</si>
  <si>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</si>
  <si>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</si>
  <si>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</si>
  <si>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</si>
  <si>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</si>
  <si>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</si>
  <si>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</si>
  <si>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</si>
  <si>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</si>
  <si>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</si>
  <si>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</si>
  <si>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</si>
  <si>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</si>
  <si>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</si>
  <si>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</si>
  <si>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</si>
  <si>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</si>
  <si>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</si>
  <si>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</si>
  <si>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</si>
  <si>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</si>
  <si>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</si>
  <si>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</si>
  <si>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</si>
  <si>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</si>
  <si>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</si>
  <si>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</si>
  <si>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</si>
  <si>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</si>
  <si>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</si>
  <si>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</si>
  <si>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</si>
  <si>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</si>
  <si>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</si>
  <si>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</si>
  <si>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</si>
  <si>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</si>
  <si>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</si>
  <si>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</si>
  <si>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</si>
  <si>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</si>
  <si>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</si>
  <si>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</si>
  <si>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</si>
  <si>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</si>
  <si>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</si>
  <si>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</si>
  <si>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</si>
  <si>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</si>
  <si>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</si>
  <si>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</si>
  <si>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</si>
  <si>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</si>
  <si>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</si>
  <si>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</si>
  <si>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</si>
  <si>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</si>
  <si>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</si>
  <si>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</si>
  <si>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</si>
  <si>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</si>
  <si>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</si>
  <si>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</si>
  <si>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</si>
  <si>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</si>
  <si>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</si>
  <si>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</si>
  <si>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</si>
  <si>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</si>
  <si>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</si>
  <si>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</si>
  <si>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</si>
  <si>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</si>
  <si>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</si>
  <si>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</si>
  <si>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</si>
  <si>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</si>
  <si>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</si>
  <si>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</si>
  <si>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</si>
  <si>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</si>
  <si>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</si>
  <si>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</si>
  <si>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</si>
  <si>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</si>
  <si>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</si>
  <si>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</si>
  <si>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</si>
  <si>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</si>
  <si>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</si>
  <si>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</si>
  <si>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</si>
  <si>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</si>
  <si>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</si>
  <si>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</si>
  <si>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</si>
  <si>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</si>
  <si>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</si>
  <si>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</si>
  <si>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</si>
  <si>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</si>
  <si>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</si>
  <si>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</si>
  <si>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</si>
  <si>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</si>
  <si>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</si>
  <si>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</si>
  <si>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</si>
  <si>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</si>
  <si>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</si>
  <si>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</si>
  <si>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</si>
  <si>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</si>
  <si>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</si>
  <si>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</si>
  <si>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</si>
  <si>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</si>
  <si>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</si>
  <si>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</si>
  <si>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</si>
  <si>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</si>
  <si>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</si>
  <si>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</si>
  <si>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</si>
  <si>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</si>
  <si>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</si>
  <si>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</si>
  <si>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</si>
  <si>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</si>
  <si>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</si>
  <si>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</si>
  <si>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</si>
  <si>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</si>
  <si>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</si>
  <si>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</si>
  <si>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</si>
  <si>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</si>
  <si>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</si>
  <si>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</si>
  <si>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</si>
  <si>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</si>
  <si>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</si>
  <si>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</si>
  <si>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</si>
  <si>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</si>
  <si>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</si>
  <si>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</si>
  <si>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</si>
  <si>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</si>
  <si>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</si>
  <si>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</si>
  <si>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</si>
  <si>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</si>
  <si>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</si>
  <si>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</si>
  <si>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</si>
  <si>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</si>
  <si>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</si>
  <si>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</si>
  <si>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</si>
  <si>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</si>
  <si>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</si>
  <si>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</si>
  <si>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</si>
  <si>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</si>
  <si>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</si>
  <si>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</si>
  <si>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</si>
  <si>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</si>
  <si>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</si>
  <si>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</si>
  <si>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</si>
  <si>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</si>
  <si>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</si>
  <si>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</si>
  <si>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</si>
  <si>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</si>
  <si>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</si>
  <si>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</si>
  <si>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</si>
  <si>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</si>
  <si>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</si>
  <si>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</si>
  <si>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</si>
  <si>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</si>
  <si>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</si>
  <si>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</si>
  <si>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</si>
  <si>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</si>
  <si>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</si>
  <si>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</si>
  <si>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</si>
  <si>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</si>
  <si>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</si>
  <si>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</si>
  <si>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</si>
  <si>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</si>
  <si>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</si>
  <si>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</si>
  <si>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</si>
  <si>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</si>
  <si>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</si>
  <si>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</si>
  <si>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</si>
  <si>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</si>
  <si>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</si>
  <si>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</si>
  <si>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</si>
  <si>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</si>
  <si>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</si>
  <si>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</si>
  <si>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</si>
  <si>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</si>
  <si>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</si>
  <si>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</si>
  <si>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</si>
  <si>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</si>
  <si>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</si>
  <si>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</si>
  <si>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</si>
  <si>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</si>
  <si>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</si>
  <si>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</si>
  <si>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</si>
  <si>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</si>
  <si>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</si>
  <si>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</si>
  <si>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</si>
  <si>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</si>
  <si>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</si>
  <si>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</si>
  <si>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</si>
  <si>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</si>
  <si>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</si>
  <si>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</si>
  <si>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</si>
  <si>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</si>
  <si>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</si>
  <si>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</si>
  <si>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</si>
  <si>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</si>
  <si>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</si>
  <si>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</si>
  <si>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</si>
  <si>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</si>
  <si>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</si>
  <si>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</si>
  <si>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</si>
  <si>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</si>
  <si>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</si>
  <si>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</si>
  <si>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</si>
  <si>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</si>
  <si>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</si>
  <si>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</si>
  <si>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</si>
  <si>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</si>
  <si>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</si>
  <si>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</si>
  <si>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</si>
  <si>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</si>
  <si>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</si>
  <si>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</si>
  <si>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</si>
  <si>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</si>
  <si>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</si>
  <si>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</si>
  <si>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</si>
  <si>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</si>
  <si>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</si>
  <si>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</si>
  <si>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</si>
  <si>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</si>
  <si>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</si>
  <si>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</si>
  <si>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</si>
  <si>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</si>
  <si>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</si>
  <si>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</si>
  <si>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</si>
  <si>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</si>
  <si>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</si>
  <si>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</si>
  <si>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</si>
  <si>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</si>
  <si>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</si>
  <si>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</si>
  <si>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</si>
  <si>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</si>
  <si>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</si>
  <si>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</si>
  <si>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</si>
  <si>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</si>
  <si>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</si>
  <si>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</si>
  <si>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</si>
  <si>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</si>
  <si>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</si>
  <si>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</si>
  <si>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</si>
  <si>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</si>
  <si>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</si>
  <si>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</si>
  <si>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</si>
  <si>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</si>
  <si>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</si>
  <si>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</si>
  <si>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</si>
  <si>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</si>
  <si>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</si>
  <si>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</si>
  <si>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</si>
  <si>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</si>
  <si>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</si>
  <si>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</si>
  <si>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</si>
  <si>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</si>
  <si>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</si>
  <si>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</si>
  <si>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</si>
  <si>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</si>
  <si>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</si>
  <si>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</si>
  <si>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</si>
  <si>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</si>
  <si>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</si>
  <si>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</si>
  <si>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</si>
  <si>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</si>
  <si>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</si>
  <si>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</si>
  <si>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</si>
  <si>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</si>
  <si>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</si>
  <si>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</si>
  <si>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</si>
  <si>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</si>
  <si>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</si>
  <si>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</si>
  <si>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</si>
  <si>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</si>
  <si>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</si>
  <si>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</si>
  <si>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</si>
  <si>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</si>
  <si>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</si>
  <si>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</si>
  <si>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</si>
  <si>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</si>
  <si>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</si>
  <si>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</si>
  <si>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</si>
  <si>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</si>
  <si>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</si>
  <si>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</si>
  <si>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</si>
  <si>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</si>
  <si>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</si>
  <si>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</si>
  <si>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</si>
  <si>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</si>
  <si>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</si>
  <si>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</si>
  <si>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</si>
  <si>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</si>
  <si>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</si>
  <si>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</si>
  <si>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</si>
  <si>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</si>
  <si>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</si>
  <si>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</si>
  <si>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</si>
  <si>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</si>
  <si>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</si>
  <si>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</si>
  <si>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</si>
  <si>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</si>
  <si>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</si>
  <si>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</si>
  <si>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</si>
  <si>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</si>
  <si>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</si>
  <si>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</si>
  <si>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</si>
  <si>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</si>
  <si>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</si>
  <si>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</si>
  <si>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</si>
  <si>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</si>
  <si>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</si>
  <si>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</si>
  <si>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</si>
  <si>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</si>
  <si>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</si>
  <si>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</si>
  <si>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</si>
  <si>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</si>
  <si>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</si>
  <si>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</si>
  <si>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</si>
  <si>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</si>
  <si>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</si>
  <si>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</si>
  <si>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</si>
  <si>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</si>
  <si>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</si>
  <si>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</si>
  <si>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</si>
  <si>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</si>
  <si>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</si>
  <si>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</si>
  <si>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</si>
  <si>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</si>
  <si>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</si>
  <si>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</si>
  <si>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</si>
  <si>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</si>
  <si>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</si>
  <si>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</si>
  <si>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</si>
  <si>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</si>
  <si>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</si>
  <si>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</si>
  <si>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</si>
  <si>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</si>
  <si>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</si>
  <si>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</si>
  <si>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</si>
  <si>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</si>
  <si>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</si>
  <si>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</si>
  <si>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</si>
  <si>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</si>
  <si>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</si>
  <si>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</si>
  <si>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</si>
  <si>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</si>
  <si>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</si>
  <si>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</si>
  <si>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</si>
  <si>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</si>
  <si>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</si>
  <si>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</si>
  <si>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</si>
  <si>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</si>
  <si>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</si>
  <si>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</si>
  <si>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</si>
  <si>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</si>
  <si>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</si>
  <si>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</si>
  <si>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</si>
  <si>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</si>
  <si>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</si>
  <si>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</si>
  <si>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</si>
  <si>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</si>
  <si>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</si>
  <si>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</si>
  <si>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</si>
  <si>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</si>
  <si>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</si>
  <si>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</si>
  <si>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</si>
  <si>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</si>
  <si>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</si>
  <si>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</si>
  <si>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</si>
  <si>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</si>
  <si>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</si>
  <si>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</si>
  <si>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</si>
  <si>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</si>
  <si>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</si>
  <si>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</si>
  <si>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</si>
  <si>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</si>
  <si>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</si>
  <si>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</si>
  <si>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</si>
  <si>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</si>
  <si>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</si>
  <si>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</si>
  <si>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</si>
  <si>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</si>
  <si>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</si>
  <si>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</si>
  <si>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</si>
  <si>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</si>
  <si>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</si>
  <si>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</si>
  <si>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</si>
  <si>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</si>
  <si>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</si>
  <si>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</si>
  <si>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</si>
  <si>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</si>
  <si>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</si>
  <si>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</si>
  <si>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</si>
  <si>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</si>
  <si>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</si>
  <si>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</si>
  <si>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</si>
  <si>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</si>
  <si>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</si>
  <si>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</si>
  <si>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</si>
  <si>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</si>
  <si>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</si>
  <si>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</si>
  <si>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</si>
  <si>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</si>
  <si>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</si>
  <si>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</si>
  <si>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</si>
  <si>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</si>
  <si>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</si>
  <si>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</si>
  <si>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</si>
  <si>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</si>
  <si>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</si>
  <si>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</si>
  <si>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</si>
  <si>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</si>
  <si>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</si>
  <si>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</si>
  <si>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</si>
  <si>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</si>
  <si>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</si>
  <si>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</si>
  <si>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</si>
  <si>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</si>
  <si>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</si>
  <si>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</si>
  <si>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</si>
  <si>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</si>
  <si>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</si>
  <si>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</si>
  <si>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</si>
  <si>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</si>
  <si>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</si>
  <si>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</si>
  <si>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</si>
  <si>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</si>
  <si>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</si>
  <si>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</si>
  <si>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</si>
  <si>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</si>
  <si>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</si>
  <si>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</si>
  <si>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</si>
  <si>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</si>
  <si>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</si>
  <si>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</si>
  <si>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</si>
  <si>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</si>
  <si>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</si>
  <si>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</si>
  <si>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</si>
  <si>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</si>
  <si>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</si>
  <si>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</si>
  <si>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</si>
  <si>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</si>
  <si>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</si>
  <si>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</si>
  <si>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</si>
  <si>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</si>
  <si>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</si>
  <si>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</si>
  <si>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</si>
  <si>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</si>
  <si>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</si>
  <si>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</si>
  <si>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</si>
  <si>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</si>
  <si>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</si>
  <si>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</si>
  <si>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</si>
  <si>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</si>
  <si>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</si>
  <si>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</si>
  <si>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</si>
  <si>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</si>
  <si>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</si>
  <si>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</si>
  <si>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</si>
  <si>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</si>
  <si>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</si>
  <si>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</si>
  <si>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</si>
  <si>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</si>
  <si>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</si>
  <si>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</si>
  <si>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</si>
  <si>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</si>
  <si>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</si>
  <si>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</si>
  <si>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</si>
  <si>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</si>
  <si>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</si>
  <si>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</si>
  <si>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</si>
  <si>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</si>
  <si>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</si>
  <si>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</si>
  <si>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</si>
  <si>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</si>
  <si>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</si>
  <si>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</si>
  <si>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</si>
  <si>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</si>
  <si>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</si>
  <si>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</si>
  <si>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</si>
  <si>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</si>
  <si>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</si>
  <si>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</si>
  <si>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</si>
  <si>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</si>
  <si>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</si>
  <si>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</si>
  <si>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</si>
  <si>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</si>
  <si>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</si>
  <si>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</si>
  <si>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</si>
  <si>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</si>
  <si>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</si>
  <si>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</si>
  <si>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</si>
  <si>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</si>
  <si>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</si>
  <si>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</si>
  <si>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</si>
  <si>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</si>
  <si>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</si>
  <si>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</si>
  <si>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</si>
  <si>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</si>
  <si>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</si>
  <si>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</si>
  <si>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</si>
  <si>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</si>
  <si>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</si>
  <si>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</si>
  <si>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</si>
  <si>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</si>
  <si>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</si>
  <si>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</si>
  <si>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</si>
  <si>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</si>
  <si>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</si>
  <si>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</si>
  <si>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</si>
  <si>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</si>
  <si>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</si>
  <si>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</si>
  <si>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</si>
  <si>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</si>
  <si>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</si>
  <si>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</si>
  <si>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</si>
  <si>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</si>
  <si>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</si>
  <si>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</si>
  <si>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</si>
  <si>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</si>
  <si>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</si>
  <si>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</si>
  <si>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</si>
  <si>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</si>
  <si>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</si>
  <si>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</si>
  <si>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</si>
  <si>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</si>
  <si>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</si>
  <si>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</si>
  <si>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</si>
  <si>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</si>
  <si>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</si>
  <si>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</si>
  <si>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</si>
  <si>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</si>
  <si>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</si>
  <si>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</si>
  <si>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</si>
  <si>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</si>
  <si>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</si>
  <si>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</si>
  <si>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</si>
  <si>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</si>
  <si>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</si>
  <si>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</si>
  <si>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</si>
  <si>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</si>
  <si>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</si>
  <si>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</si>
  <si>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</si>
  <si>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</si>
  <si>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</si>
  <si>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</si>
  <si>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</si>
  <si>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</si>
  <si>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</si>
  <si>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</si>
  <si>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</si>
  <si>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</si>
  <si>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</si>
  <si>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</si>
  <si>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</si>
  <si>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</si>
  <si>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</si>
  <si>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</si>
  <si>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</si>
  <si>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</si>
  <si>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</si>
  <si>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</si>
  <si>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</si>
  <si>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</si>
  <si>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</si>
  <si>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</si>
  <si>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</si>
  <si>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</si>
  <si>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</si>
  <si>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</si>
  <si>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</si>
  <si>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</si>
  <si>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</si>
  <si>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</si>
  <si>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</si>
  <si>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</si>
  <si>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</si>
  <si>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</si>
  <si>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</si>
  <si>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</si>
  <si>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</si>
  <si>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</si>
  <si>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</si>
  <si>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</si>
  <si>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</si>
  <si>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</si>
  <si>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</si>
  <si>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</si>
  <si>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</si>
  <si>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</si>
  <si>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</si>
  <si>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</si>
  <si>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</si>
  <si>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</si>
  <si>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</si>
  <si>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</si>
  <si>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</si>
  <si>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</si>
  <si>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</si>
  <si>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</si>
  <si>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</si>
  <si>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</si>
  <si>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</si>
  <si>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</si>
  <si>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</si>
  <si>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</si>
  <si>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</si>
  <si>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</si>
  <si>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</si>
  <si>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</si>
  <si>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</si>
  <si>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</si>
  <si>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</si>
  <si>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</si>
  <si>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</si>
  <si>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</si>
  <si>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</si>
  <si>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</si>
  <si>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</si>
  <si>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</si>
  <si>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</si>
  <si>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</si>
  <si>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</si>
  <si>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</si>
  <si>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</si>
  <si>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</si>
  <si>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</si>
  <si>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</si>
  <si>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</si>
  <si>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</si>
  <si>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</si>
  <si>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</si>
  <si>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</si>
  <si>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</si>
  <si>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</si>
  <si>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</si>
  <si>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</si>
  <si>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</si>
  <si>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</si>
  <si>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</si>
  <si>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</si>
  <si>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</si>
  <si>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</si>
  <si>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</si>
  <si>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</si>
  <si>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</si>
  <si>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</si>
  <si>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</si>
  <si>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</si>
  <si>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</si>
  <si>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</si>
  <si>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</si>
  <si>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</si>
  <si>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</si>
  <si>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</si>
  <si>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</si>
  <si>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</si>
  <si>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</si>
  <si>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</si>
  <si>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</si>
  <si>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</si>
  <si>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</si>
  <si>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</si>
  <si>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</si>
  <si>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</si>
  <si>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</si>
  <si>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</si>
  <si>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</si>
  <si>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</si>
  <si>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</si>
  <si>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</si>
  <si>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</si>
  <si>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</si>
  <si>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</si>
  <si>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</si>
  <si>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</si>
  <si>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</si>
  <si>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</si>
  <si>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</si>
  <si>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</si>
  <si>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</si>
  <si>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</si>
  <si>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</si>
  <si>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</si>
  <si>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</si>
  <si>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</si>
  <si>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</si>
  <si>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 xml:space="preserve">MC1 10h14 / 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</si>
  <si>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</si>
  <si>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</si>
  <si>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</si>
  <si>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</si>
  <si>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</si>
  <si>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</si>
  <si>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</si>
  <si>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</si>
  <si>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</si>
  <si>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</si>
  <si>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</si>
  <si>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</si>
  <si>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</si>
  <si>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</si>
  <si>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</si>
  <si>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</si>
  <si>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</si>
  <si>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</si>
  <si>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</si>
  <si>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</si>
  <si>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</si>
  <si>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</si>
  <si>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</si>
  <si>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</si>
  <si>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</si>
  <si>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TP pronto 09h03 / Sem oportundiade de faixa</t>
  </si>
  <si>
    <t>TP pronto 09h02 / Confirma a cauda do L48 e me informe.</t>
  </si>
  <si>
    <t>TP pronto 08h10 / Em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</si>
  <si>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</si>
  <si>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</si>
  <si>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</si>
  <si>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</si>
  <si>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</si>
  <si>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</si>
  <si>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>Recolhimeno de tampão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</si>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</sst>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G368" activePane="topRight" state="frozen"/>
      <selection pane="topRight" activeCell="X384" sqref="X38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2" t="s">
        <v>919</v>
      </c>
      <c r="C1" s="223"/>
      <c r="D1" s="223"/>
      <c r="E1" s="3"/>
      <c r="F1" s="222" t="s">
        <v>920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199" t="s">
        <v>921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922</v>
      </c>
      <c r="BI1" s="205"/>
      <c r="BJ1" s="205"/>
      <c r="BK1" s="206"/>
      <c r="BL1" s="5"/>
      <c r="BM1" s="196" t="s">
        <v>923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9" t="s">
        <v>924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927</v>
      </c>
      <c r="AT2" s="200"/>
      <c r="AU2" s="200"/>
      <c r="AV2" s="200"/>
      <c r="AW2" s="200"/>
      <c r="AX2" s="200"/>
      <c r="AY2" s="203"/>
      <c r="AZ2" s="6"/>
      <c r="BA2" s="213" t="s">
        <v>928</v>
      </c>
      <c r="BB2" s="214"/>
      <c r="BC2" s="199" t="s">
        <v>925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3" t="s">
        <v>929</v>
      </c>
      <c r="AJ3" s="214"/>
      <c r="AK3" s="213" t="s">
        <v>930</v>
      </c>
      <c r="AL3" s="219"/>
      <c r="AM3" s="220"/>
      <c r="AN3" s="221"/>
      <c r="AO3" s="219"/>
      <c r="AP3" s="219"/>
      <c r="AQ3" s="214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213" t="s">
        <v>932</v>
      </c>
      <c r="BD3" s="219"/>
      <c r="BE3" s="219"/>
      <c r="BF3" s="214"/>
      <c r="BG3" s="62"/>
      <c r="BH3" s="207"/>
      <c r="BI3" s="208"/>
      <c r="BJ3" s="208"/>
      <c r="BK3" s="209"/>
      <c r="BL3" s="62"/>
      <c r="BM3" s="196" t="s">
        <v>940</v>
      </c>
      <c r="BN3" s="197"/>
      <c r="BO3" s="197"/>
      <c r="BP3" s="198"/>
      <c r="BQ3" s="196" t="s">
        <v>707</v>
      </c>
      <c r="BR3" s="197"/>
      <c r="BS3" s="198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1468</v>
      </c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/>
      <c r="AT332" s="108"/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/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/>
      <c r="BI332" s="17"/>
      <c r="BJ332" s="17" t="s">
        <v>1469</v>
      </c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1470</v>
      </c>
      <c r="BK333" s="17" t="s">
        <v>1470</v>
      </c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1471</v>
      </c>
      <c r="BK334" s="17" t="s">
        <v>1471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1471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1472</v>
      </c>
      <c r="BK335" s="17" t="s">
        <v>1472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1472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1473</v>
      </c>
      <c r="BK336" s="17" t="s">
        <v>1473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1473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1475</v>
      </c>
      <c r="N339" s="127" t="s">
        <v>1476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1</v>
      </c>
      <c r="BI339" s="17"/>
      <c r="BJ339" s="17" t="s">
        <v>1477</v>
      </c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0.99999999999999911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1478</v>
      </c>
      <c r="I340" s="106" t="s">
        <v>1478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1479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1480</v>
      </c>
      <c r="BK340" s="17" t="s">
        <v>1480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1480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1</v>
      </c>
      <c r="BI341" s="17"/>
      <c r="BJ341" s="17" t="s">
        <v>1481</v>
      </c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</v>
      </c>
      <c r="BR341" s="19">
        <f>IF(OR(B341="",F341=""),"*",AY341/P341)</f>
        <v>5.333333333333333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1</v>
      </c>
      <c r="BI342" s="17"/>
      <c r="BJ342" s="17" t="s">
        <v>1481</v>
      </c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</v>
      </c>
      <c r="BR342" s="19">
        <f>IF(OR(B342="",F342=""),"*",AY342/P342)</f>
        <v>5.333333333333333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1</v>
      </c>
      <c r="BI343" s="17"/>
      <c r="BJ343" s="17" t="s">
        <v>1481</v>
      </c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</v>
      </c>
      <c r="BR343" s="19">
        <f>IF(OR(B343="",F343=""),"*",AY343/P343)</f>
        <v>4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1482</v>
      </c>
      <c r="J344" s="105">
        <v>48</v>
      </c>
      <c r="K344" s="105">
        <v>135</v>
      </c>
      <c r="L344" s="105"/>
      <c r="M344" s="127" t="s">
        <v>1483</v>
      </c>
      <c r="N344" s="127" t="s">
        <v>1484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1485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1</v>
      </c>
      <c r="BI344" s="17"/>
      <c r="BJ344" s="17" t="s">
        <v>1431</v>
      </c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1486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>
        <v>0.375</v>
      </c>
      <c r="AS345" s="108">
        <v>0.3888888888888889</v>
      </c>
      <c r="AT345" s="108">
        <v>0.72222222222222221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0.33333333333333331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1</v>
      </c>
      <c r="BI345" s="17"/>
      <c r="BJ345" s="17" t="s">
        <v>1487</v>
      </c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6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 t="s">
        <v>1488</v>
      </c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</v>
      </c>
      <c r="BR346" s="19">
        <f>IF(OR(B346="",F346=""),"*",AY346/P346)</f>
        <v>1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 t="s">
        <v>1481</v>
      </c>
      <c r="BK347" s="18"/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1</v>
      </c>
      <c r="BI348" s="17"/>
      <c r="BJ348" s="17" t="s">
        <v>1481</v>
      </c>
      <c r="BK348" s="18"/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1489</v>
      </c>
      <c r="J352" s="105">
        <v>92</v>
      </c>
      <c r="K352" s="105">
        <v>65.3</v>
      </c>
      <c r="L352" s="105" t="s">
        <v>558</v>
      </c>
      <c r="M352" s="127" t="s">
        <v>1490</v>
      </c>
      <c r="N352" s="127" t="s">
        <v>1491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1492</v>
      </c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1493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/>
      <c r="BI353" s="17"/>
      <c r="BJ353" s="17" t="s">
        <v>1494</v>
      </c>
      <c r="BK353" s="110" t="s">
        <v>1465</v>
      </c>
      <c r="BL353" s="16"/>
      <c r="BM353" s="130" t="s">
        <v>412</v>
      </c>
      <c r="BN353" s="130" t="s">
        <v>436</v>
      </c>
      <c r="BO353" s="130" t="s">
        <v>436</v>
      </c>
      <c r="BP353" s="195" t="s">
        <v>1465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CondiçõesClimáticaChuva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1495</v>
      </c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/>
      <c r="BI355" s="17"/>
      <c r="BJ355" s="17" t="s">
        <v>1496</v>
      </c>
      <c r="BK355" s="110"/>
      <c r="BL355" s="16"/>
      <c r="BM355" s="130"/>
      <c r="BN355" s="130"/>
      <c r="BO355" s="130"/>
      <c r="BP355" s="195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1</v>
      </c>
      <c r="BI357" s="17"/>
      <c r="BJ357" s="17" t="s">
        <v>1497</v>
      </c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0.66666666666666696</v>
      </c>
      <c r="BS357" s="19">
        <f>IF(OR(B357="",F357=""),"*",BA357/Q357)</f>
        <v>0</v>
      </c>
      <c r="BT357" s="8" t="str">
        <f t="shared" si="8"/>
        <v/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1498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1</v>
      </c>
      <c r="BI358" s="17"/>
      <c r="BJ358" s="17" t="s">
        <v>1499</v>
      </c>
      <c r="BK358" s="18" t="s">
        <v>1500</v>
      </c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Produção</v>
      </c>
      <c r="BR358" s="19">
        <f>IF(OR(B358="",F358=""),"*",AY358/P358)</f>
        <v>1.0000000000000018</v>
      </c>
      <c r="BS358" s="19">
        <f>IF(OR(B358="",F358=""),"*",BA358/Q358)</f>
        <v>0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/>
      <c r="AS360" s="108"/>
      <c r="AT360" s="108"/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/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/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1482</v>
      </c>
      <c r="I362" s="106" t="s">
        <v>333</v>
      </c>
      <c r="J362" s="105">
        <v>68</v>
      </c>
      <c r="K362" s="105">
        <v>52</v>
      </c>
      <c r="L362" s="105"/>
      <c r="M362" s="127" t="s">
        <v>1501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1502</v>
      </c>
      <c r="I364" s="106" t="s">
        <v>1502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1503</v>
      </c>
      <c r="X364" s="104" t="s">
        <v>386</v>
      </c>
      <c r="Y364" s="129"/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/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/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/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/>
      <c r="AS366" s="108"/>
      <c r="AT366" s="108"/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/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/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/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/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/>
      <c r="AS369" s="108"/>
      <c r="AT369" s="108"/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/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/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/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/>
      <c r="AS370" s="108"/>
      <c r="AT370" s="108"/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/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1478</v>
      </c>
      <c r="I372" s="106" t="s">
        <v>1478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1479</v>
      </c>
      <c r="W372" s="151" t="s">
        <v>1021</v>
      </c>
      <c r="X372" s="104" t="s">
        <v>386</v>
      </c>
      <c r="Y372" s="129"/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/>
      <c r="AS372" s="108"/>
      <c r="AT372" s="108"/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/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/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1504</v>
      </c>
      <c r="X373" s="104" t="s">
        <v>386</v>
      </c>
      <c r="Y373" s="129"/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tr">
        <f>IF(BS_CONTROLE[[#This Row],[Atividade]]=0, "-", BS_CONTROLE[[#This Row],[Atividade]])</f>
        <v>RECOLHIMENTO DE MATERIAL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tr">
        <f>IF(BS_CONTROLE[[#This Row],[Entre - Estações]]=0, "-", BS_CONTROLE[[#This Row],[Entre - Estações]])</f>
        <v>ZWI-ZYQ</v>
      </c>
      <c r="AN373" s="105">
        <f>IF(BS_CONTROLE[[#This Row],[SB]]=0, "-", BS_CONTROLE[[#This Row],[SB]])</f>
        <v>1251242</v>
      </c>
      <c r="AO373" s="105">
        <f>IF(BS_CONTROLE[[#This Row],[SUB]]=0, "-", BS_CONTROLE[[#This Row],[SUB]])</f>
        <v>55</v>
      </c>
      <c r="AP373" s="105">
        <f>BS_CONTROLE[[#This Row],[KM - Inicio]]</f>
        <v>124.5</v>
      </c>
      <c r="AQ373" s="105">
        <f>BS_CONTROLE[[#This Row],[KM - Inicio]]</f>
        <v>124.5</v>
      </c>
      <c r="AR373" s="108"/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/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/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/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/>
      <c r="AS378" s="108"/>
      <c r="AT378" s="108"/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 e Intervalo</v>
      </c>
      <c r="BR378" s="19">
        <f>IF(OR(B378="",F378=""),"*",AY378/P378)</f>
        <v>0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1505</v>
      </c>
      <c r="X379" s="104" t="s">
        <v>386</v>
      </c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/>
      <c r="AS379" s="108"/>
      <c r="AT379" s="108"/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1506</v>
      </c>
      <c r="X380" s="104" t="s">
        <v>386</v>
      </c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/>
      <c r="AS380" s="108"/>
      <c r="AT380" s="108"/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1507</v>
      </c>
      <c r="X381" s="104" t="s">
        <v>386</v>
      </c>
      <c r="Y381" s="129"/>
      <c r="Z381" s="104"/>
      <c r="AA381" s="105">
        <v>1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/>
      <c r="AS381" s="108"/>
      <c r="AT381" s="108"/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1508</v>
      </c>
      <c r="X382" s="104" t="s">
        <v>386</v>
      </c>
      <c r="Y382" s="129"/>
      <c r="Z382" s="104"/>
      <c r="AA382" s="105">
        <v>1</v>
      </c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/>
      <c r="AS382" s="108"/>
      <c r="AT382" s="108"/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1508</v>
      </c>
      <c r="X383" s="104" t="s">
        <v>386</v>
      </c>
      <c r="Y383" s="129"/>
      <c r="Z383" s="104"/>
      <c r="AA383" s="105">
        <v>1</v>
      </c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/>
      <c r="AS383" s="108"/>
      <c r="AT383" s="108"/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</v>
      </c>
      <c r="B384" s="102"/>
      <c r="C384" s="135" t="str">
        <f>IF(BS_CONTROLE[[#This Row],[DATA]]="","",WEEKNUM(BS_CONTROLE[[#This Row],[DATA]]))</f>
        <v/>
      </c>
      <c r="D384" s="104" t="s">
        <v>596</v>
      </c>
      <c r="E384" s="159">
        <v>378</v>
      </c>
      <c r="F384" s="126" t="s">
        <v>560</v>
      </c>
      <c r="G384" s="142" t="str">
        <f>IF(D384="","*",VLOOKUP(F384,BS_ATIVIDADE[],3,FALSE))</f>
        <v>CAMINHÂO - SOLDA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CAMINHÃO DE SOLDA</v>
      </c>
      <c r="AJ384" s="9" t="str">
        <f>IF(BS_CONTROLE[[#This Row],[Atividade]]=0, "-", BS_CONTROLE[[#This Row],[Atividade]])</f>
        <v>CAMINHÃO DE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/>
      <c r="AS384" s="108"/>
      <c r="AT384" s="108"/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8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8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8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8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1509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1510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1510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27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13" operator="equal">
      <formula>"NÃO"</formula>
    </cfRule>
    <cfRule type="cellIs" dxfId="220" priority="11814" operator="equal">
      <formula>"SIM"</formula>
    </cfRule>
  </conditionalFormatting>
  <conditionalFormatting sqref="AZ6:AZ1001">
    <cfRule type="expression" dxfId="219" priority="54269">
      <formula>#REF!=1</formula>
    </cfRule>
  </conditionalFormatting>
  <conditionalFormatting sqref="BE6:BE1001 AY6:AY1001 U6:U1001">
    <cfRule type="cellIs" dxfId="218" priority="54253" operator="equal">
      <formula>"ERRO"</formula>
    </cfRule>
  </conditionalFormatting>
  <conditionalFormatting sqref="BQ6:BQ1001">
    <cfRule type="cellIs" dxfId="217" priority="54248" operator="equal">
      <formula>"Produção e Intervalo"</formula>
    </cfRule>
    <cfRule type="cellIs" dxfId="216" priority="54249" operator="equal">
      <formula>"Aderente"</formula>
    </cfRule>
    <cfRule type="cellIs" dxfId="215" priority="54250" operator="equal">
      <formula>"Intervalo"</formula>
    </cfRule>
    <cfRule type="cellIs" dxfId="214" priority="54251" operator="equal">
      <formula>"Produção"</formula>
    </cfRule>
    <cfRule type="cellIs" dxfId="213" priority="54252" operator="equal">
      <formula>"ERRO"</formula>
    </cfRule>
  </conditionalFormatting>
  <conditionalFormatting sqref="BR6:BS1001">
    <cfRule type="cellIs" dxfId="212" priority="54230" operator="equal">
      <formula>"*"</formula>
    </cfRule>
    <cfRule type="cellIs" dxfId="211" priority="54231" operator="greaterThanOrEqual">
      <formula>1</formula>
    </cfRule>
    <cfRule type="cellIs" dxfId="210" priority="54232" operator="lessThan">
      <formula>1</formula>
    </cfRule>
  </conditionalFormatting>
  <conditionalFormatting sqref="BK949 BK81 BK83:BK84 BK101 BK67 BK69 BK72:BK73 BJ9:BJ1001">
    <cfRule type="iconSet" priority="61017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4 BK357:BK948 BK331:BK332 BK339 BK352 BK341:BK348">
    <cfRule type="iconSet" priority="61019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56" operator="equal">
      <formula>"OPORTUNIDADE"</formula>
    </cfRule>
  </conditionalFormatting>
  <conditionalFormatting sqref="Y6:Z39">
    <cfRule type="cellIs" dxfId="208" priority="354" operator="equal">
      <formula>"NÃO"</formula>
    </cfRule>
    <cfRule type="cellIs" dxfId="207" priority="355" operator="equal">
      <formula>"SIM"</formula>
    </cfRule>
  </conditionalFormatting>
  <conditionalFormatting sqref="BH6:BH8">
    <cfRule type="iconSet" priority="352">
      <iconSet showValue="0">
        <cfvo type="percent" val="0"/>
        <cfvo type="num" val="1"/>
        <cfvo type="num" val="1" gte="0"/>
      </iconSet>
    </cfRule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24" operator="equal">
      <formula>"OPORTUNIDADE"</formula>
    </cfRule>
  </conditionalFormatting>
  <conditionalFormatting sqref="Y44:Z44">
    <cfRule type="cellIs" dxfId="205" priority="322" operator="equal">
      <formula>"NÃO"</formula>
    </cfRule>
    <cfRule type="cellIs" dxfId="204" priority="323" operator="equal">
      <formula>"SIM"</formula>
    </cfRule>
  </conditionalFormatting>
  <conditionalFormatting sqref="Y48:Z52">
    <cfRule type="cellIs" dxfId="203" priority="321" operator="equal">
      <formula>"OPORTUNIDADE"</formula>
    </cfRule>
  </conditionalFormatting>
  <conditionalFormatting sqref="Y48:Z52">
    <cfRule type="cellIs" dxfId="202" priority="319" operator="equal">
      <formula>"NÃO"</formula>
    </cfRule>
    <cfRule type="cellIs" dxfId="201" priority="320" operator="equal">
      <formula>"SIM"</formula>
    </cfRule>
  </conditionalFormatting>
  <conditionalFormatting sqref="Y68:Z68">
    <cfRule type="cellIs" dxfId="200" priority="315" operator="equal">
      <formula>"OPORTUNIDADE"</formula>
    </cfRule>
  </conditionalFormatting>
  <conditionalFormatting sqref="Y68:Z68">
    <cfRule type="cellIs" dxfId="199" priority="313" operator="equal">
      <formula>"NÃO"</formula>
    </cfRule>
    <cfRule type="cellIs" dxfId="198" priority="314" operator="equal">
      <formula>"SIM"</formula>
    </cfRule>
  </conditionalFormatting>
  <conditionalFormatting sqref="Y75:Z75">
    <cfRule type="cellIs" dxfId="197" priority="312" operator="equal">
      <formula>"OPORTUNIDADE"</formula>
    </cfRule>
  </conditionalFormatting>
  <conditionalFormatting sqref="Y75:Z75">
    <cfRule type="cellIs" dxfId="196" priority="310" operator="equal">
      <formula>"NÃO"</formula>
    </cfRule>
    <cfRule type="cellIs" dxfId="195" priority="311" operator="equal">
      <formula>"SIM"</formula>
    </cfRule>
  </conditionalFormatting>
  <conditionalFormatting sqref="Y77:Z78">
    <cfRule type="cellIs" dxfId="194" priority="309" operator="equal">
      <formula>"OPORTUNIDADE"</formula>
    </cfRule>
  </conditionalFormatting>
  <conditionalFormatting sqref="Y77:Z78">
    <cfRule type="cellIs" dxfId="193" priority="307" operator="equal">
      <formula>"NÃO"</formula>
    </cfRule>
    <cfRule type="cellIs" dxfId="192" priority="308" operator="equal">
      <formula>"SIM"</formula>
    </cfRule>
  </conditionalFormatting>
  <conditionalFormatting sqref="Y81:Z81">
    <cfRule type="cellIs" dxfId="191" priority="306" operator="equal">
      <formula>"OPORTUNIDADE"</formula>
    </cfRule>
  </conditionalFormatting>
  <conditionalFormatting sqref="Y81:Z81">
    <cfRule type="cellIs" dxfId="190" priority="304" operator="equal">
      <formula>"NÃO"</formula>
    </cfRule>
    <cfRule type="cellIs" dxfId="189" priority="305" operator="equal">
      <formula>"SIM"</formula>
    </cfRule>
  </conditionalFormatting>
  <conditionalFormatting sqref="Y82:Z82">
    <cfRule type="cellIs" dxfId="188" priority="303" operator="equal">
      <formula>"OPORTUNIDADE"</formula>
    </cfRule>
  </conditionalFormatting>
  <conditionalFormatting sqref="Y82:Z82">
    <cfRule type="cellIs" dxfId="187" priority="301" operator="equal">
      <formula>"NÃO"</formula>
    </cfRule>
    <cfRule type="cellIs" dxfId="186" priority="302" operator="equal">
      <formula>"SIM"</formula>
    </cfRule>
  </conditionalFormatting>
  <conditionalFormatting sqref="Y91:Z91">
    <cfRule type="cellIs" dxfId="185" priority="300" operator="equal">
      <formula>"OPORTUNIDADE"</formula>
    </cfRule>
  </conditionalFormatting>
  <conditionalFormatting sqref="Y91:Z91">
    <cfRule type="cellIs" dxfId="184" priority="298" operator="equal">
      <formula>"NÃO"</formula>
    </cfRule>
    <cfRule type="cellIs" dxfId="183" priority="299" operator="equal">
      <formula>"SIM"</formula>
    </cfRule>
  </conditionalFormatting>
  <conditionalFormatting sqref="Y93:Z93">
    <cfRule type="cellIs" dxfId="182" priority="297" operator="equal">
      <formula>"OPORTUNIDADE"</formula>
    </cfRule>
  </conditionalFormatting>
  <conditionalFormatting sqref="Y93:Z93">
    <cfRule type="cellIs" dxfId="181" priority="295" operator="equal">
      <formula>"NÃO"</formula>
    </cfRule>
    <cfRule type="cellIs" dxfId="180" priority="296" operator="equal">
      <formula>"SIM"</formula>
    </cfRule>
  </conditionalFormatting>
  <conditionalFormatting sqref="Y95:Z95">
    <cfRule type="cellIs" dxfId="179" priority="294" operator="equal">
      <formula>"OPORTUNIDADE"</formula>
    </cfRule>
  </conditionalFormatting>
  <conditionalFormatting sqref="Y95:Z95">
    <cfRule type="cellIs" dxfId="178" priority="292" operator="equal">
      <formula>"NÃO"</formula>
    </cfRule>
    <cfRule type="cellIs" dxfId="177" priority="293" operator="equal">
      <formula>"SIM"</formula>
    </cfRule>
  </conditionalFormatting>
  <conditionalFormatting sqref="Y96:Z97">
    <cfRule type="cellIs" dxfId="176" priority="291" operator="equal">
      <formula>"OPORTUNIDADE"</formula>
    </cfRule>
  </conditionalFormatting>
  <conditionalFormatting sqref="Y96:Z97">
    <cfRule type="cellIs" dxfId="175" priority="289" operator="equal">
      <formula>"NÃO"</formula>
    </cfRule>
    <cfRule type="cellIs" dxfId="174" priority="290" operator="equal">
      <formula>"SIM"</formula>
    </cfRule>
  </conditionalFormatting>
  <conditionalFormatting sqref="BK95:BK9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20">
      <iconSet showValue="0">
        <cfvo type="percent" val="0"/>
        <cfvo type="num" val="1"/>
        <cfvo type="num" val="1" gte="0"/>
      </iconSet>
    </cfRule>
    <cfRule type="iconSet" priority="61121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24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7:BP1001 BP354 BP339 BP331:BP333 BP352 BP341:BP348">
    <cfRule type="iconSet" priority="611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34" operator="equal">
      <formula>"OPORTUNIDADE"</formula>
    </cfRule>
  </conditionalFormatting>
  <conditionalFormatting sqref="Z173">
    <cfRule type="cellIs" dxfId="172" priority="232" operator="equal">
      <formula>"NÃO"</formula>
    </cfRule>
    <cfRule type="cellIs" dxfId="171" priority="233" operator="equal">
      <formula>"SIM"</formula>
    </cfRule>
  </conditionalFormatting>
  <conditionalFormatting sqref="BP13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91" operator="equal">
      <formula>"OPORTUNIDADE"</formula>
    </cfRule>
  </conditionalFormatting>
  <conditionalFormatting sqref="Z201">
    <cfRule type="cellIs" dxfId="169" priority="189" operator="equal">
      <formula>"NÃO"</formula>
    </cfRule>
    <cfRule type="cellIs" dxfId="168" priority="190" operator="equal">
      <formula>"SIM"</formula>
    </cfRule>
  </conditionalFormatting>
  <conditionalFormatting sqref="Z202">
    <cfRule type="cellIs" dxfId="167" priority="188" operator="equal">
      <formula>"OPORTUNIDADE"</formula>
    </cfRule>
  </conditionalFormatting>
  <conditionalFormatting sqref="Z202">
    <cfRule type="cellIs" dxfId="166" priority="186" operator="equal">
      <formula>"NÃO"</formula>
    </cfRule>
    <cfRule type="cellIs" dxfId="165" priority="187" operator="equal">
      <formula>"SIM"</formula>
    </cfRule>
  </conditionalFormatting>
  <conditionalFormatting sqref="BP14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80" operator="equal">
      <formula>"OPORTUNIDADE"</formula>
    </cfRule>
  </conditionalFormatting>
  <conditionalFormatting sqref="Y201">
    <cfRule type="cellIs" dxfId="163" priority="178" operator="equal">
      <formula>"NÃO"</formula>
    </cfRule>
    <cfRule type="cellIs" dxfId="162" priority="179" operator="equal">
      <formula>"SIM"</formula>
    </cfRule>
  </conditionalFormatting>
  <conditionalFormatting sqref="BK1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58" operator="equal">
      <formula>"OPORTUNIDADE"</formula>
    </cfRule>
  </conditionalFormatting>
  <conditionalFormatting sqref="Z245">
    <cfRule type="cellIs" dxfId="160" priority="156" operator="equal">
      <formula>"NÃO"</formula>
    </cfRule>
    <cfRule type="cellIs" dxfId="159" priority="157" operator="equal">
      <formula>"SIM"</formula>
    </cfRule>
  </conditionalFormatting>
  <conditionalFormatting sqref="BP18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32" operator="equal">
      <formula>"OPORTUNIDADE"</formula>
    </cfRule>
  </conditionalFormatting>
  <conditionalFormatting sqref="Z285">
    <cfRule type="cellIs" dxfId="157" priority="130" operator="equal">
      <formula>"NÃO"</formula>
    </cfRule>
    <cfRule type="cellIs" dxfId="156" priority="131" operator="equal">
      <formula>"SIM"</formula>
    </cfRule>
  </conditionalFormatting>
  <conditionalFormatting sqref="Z286">
    <cfRule type="cellIs" dxfId="155" priority="129" operator="equal">
      <formula>"OPORTUNIDADE"</formula>
    </cfRule>
  </conditionalFormatting>
  <conditionalFormatting sqref="Z286">
    <cfRule type="cellIs" dxfId="154" priority="127" operator="equal">
      <formula>"NÃO"</formula>
    </cfRule>
    <cfRule type="cellIs" dxfId="153" priority="128" operator="equal">
      <formula>"SIM"</formula>
    </cfRule>
  </conditionalFormatting>
  <conditionalFormatting sqref="BK25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55:BP35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1511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1512</v>
      </c>
      <c r="C4" s="160" t="s">
        <v>1513</v>
      </c>
      <c r="D4" s="160" t="s">
        <v>1514</v>
      </c>
      <c r="E4" s="160" t="s">
        <v>1515</v>
      </c>
      <c r="F4" s="160" t="s">
        <v>4</v>
      </c>
      <c r="G4" s="160" t="s">
        <v>1516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1517</v>
      </c>
      <c r="C6" s="161">
        <v>407867</v>
      </c>
      <c r="D6" s="161" t="s">
        <v>1518</v>
      </c>
      <c r="E6" s="161" t="s">
        <v>789</v>
      </c>
      <c r="F6" s="161" t="s">
        <v>1519</v>
      </c>
      <c r="G6" s="162"/>
    </row>
    <row r="7" spans="2:7">
      <c r="B7" s="161" t="s">
        <v>1520</v>
      </c>
      <c r="C7" s="161">
        <v>293644</v>
      </c>
      <c r="D7" s="161" t="s">
        <v>1521</v>
      </c>
      <c r="E7" s="161" t="s">
        <v>789</v>
      </c>
      <c r="F7" s="161" t="s">
        <v>1519</v>
      </c>
      <c r="G7" s="162"/>
    </row>
    <row r="8" spans="2:7">
      <c r="B8" s="161" t="s">
        <v>1522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1523</v>
      </c>
      <c r="C9" s="161">
        <v>256790</v>
      </c>
      <c r="D9" s="161" t="s">
        <v>1524</v>
      </c>
      <c r="E9" s="161" t="s">
        <v>790</v>
      </c>
      <c r="F9" s="161" t="s">
        <v>1525</v>
      </c>
      <c r="G9" s="162">
        <v>46357</v>
      </c>
    </row>
    <row r="10" spans="2:7">
      <c r="B10" s="161" t="s">
        <v>1526</v>
      </c>
      <c r="C10" s="161">
        <v>265193</v>
      </c>
      <c r="D10" s="161" t="s">
        <v>1527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1528</v>
      </c>
      <c r="C11" s="161">
        <v>293716</v>
      </c>
      <c r="D11" s="161" t="s">
        <v>1529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1530</v>
      </c>
      <c r="C12" s="161">
        <v>257258</v>
      </c>
      <c r="D12" s="161" t="s">
        <v>1531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1532</v>
      </c>
      <c r="C13" s="161">
        <v>371147</v>
      </c>
      <c r="D13" s="161" t="s">
        <v>1533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1534</v>
      </c>
      <c r="C14" s="161">
        <v>259230</v>
      </c>
      <c r="D14" s="161" t="s">
        <v>1535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1536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1537</v>
      </c>
      <c r="C16" s="161">
        <v>258542</v>
      </c>
      <c r="D16" s="161" t="s">
        <v>1538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1539</v>
      </c>
      <c r="C17" s="161">
        <v>257050</v>
      </c>
      <c r="D17" s="161" t="s">
        <v>1540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1541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1542</v>
      </c>
      <c r="D4" s="163" t="s">
        <v>1543</v>
      </c>
      <c r="E4" s="163" t="s">
        <v>1544</v>
      </c>
      <c r="F4" s="160" t="s">
        <v>1545</v>
      </c>
      <c r="G4" s="163" t="s">
        <v>1546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1547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1548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1547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1549</v>
      </c>
      <c r="G9" s="167" t="s">
        <v>1550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1547</v>
      </c>
      <c r="G10" s="167"/>
    </row>
    <row r="11" spans="2:7" hidden="1">
      <c r="B11" s="191" t="s">
        <v>1551</v>
      </c>
      <c r="C11" s="191">
        <v>9038</v>
      </c>
      <c r="D11" s="192">
        <v>46085</v>
      </c>
      <c r="E11" s="191">
        <v>10520</v>
      </c>
      <c r="F11" s="193" t="s">
        <v>1552</v>
      </c>
      <c r="G11" s="191"/>
    </row>
    <row r="12" spans="2:7">
      <c r="B12" s="167" t="s">
        <v>1551</v>
      </c>
      <c r="C12" s="167">
        <v>9059</v>
      </c>
      <c r="D12" s="168">
        <v>46091</v>
      </c>
      <c r="E12" s="167">
        <v>15600</v>
      </c>
      <c r="F12" s="169" t="s">
        <v>1547</v>
      </c>
      <c r="G12" s="167" t="s">
        <v>1553</v>
      </c>
    </row>
    <row r="13" spans="2:7">
      <c r="B13" s="167" t="s">
        <v>709</v>
      </c>
      <c r="C13" s="167" t="s">
        <v>1554</v>
      </c>
      <c r="D13" s="168">
        <v>46086</v>
      </c>
      <c r="E13" s="167">
        <v>8.5</v>
      </c>
      <c r="F13" s="169" t="s">
        <v>1555</v>
      </c>
      <c r="G13" s="167"/>
    </row>
    <row r="14" spans="2:7">
      <c r="B14" s="167" t="s">
        <v>709</v>
      </c>
      <c r="C14" s="167" t="s">
        <v>1556</v>
      </c>
      <c r="D14" s="168">
        <v>46086</v>
      </c>
      <c r="E14" s="167">
        <v>10000</v>
      </c>
      <c r="F14" s="169" t="s">
        <v>1555</v>
      </c>
      <c r="G14" s="167"/>
    </row>
    <row r="15" spans="2:7">
      <c r="B15" s="167" t="s">
        <v>709</v>
      </c>
      <c r="C15" s="167" t="s">
        <v>1557</v>
      </c>
      <c r="D15" s="168">
        <v>46086</v>
      </c>
      <c r="E15" s="167">
        <v>8000</v>
      </c>
      <c r="F15" s="169" t="s">
        <v>1555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1558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1559</v>
      </c>
      <c r="C2" s="121" t="s">
        <v>946</v>
      </c>
      <c r="D2" s="76" t="s">
        <v>948</v>
      </c>
      <c r="E2" s="76" t="s">
        <v>1560</v>
      </c>
      <c r="F2" s="99" t="s">
        <v>1561</v>
      </c>
      <c r="G2" s="76" t="s">
        <v>1562</v>
      </c>
      <c r="H2" s="76" t="s">
        <v>1563</v>
      </c>
      <c r="I2" s="76" t="s">
        <v>1564</v>
      </c>
      <c r="J2" s="76" t="s">
        <v>1565</v>
      </c>
      <c r="K2" s="78" t="s">
        <v>1566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*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*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*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*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*</v>
      </c>
      <c r="I377" s="95" t="str">
        <f>IF(SP_SUL!AC381="","*",SP_SUL!AC381)</f>
        <v>*</v>
      </c>
      <c r="J377" s="96">
        <f>IF(SP_SUL!AA381="","*",SP_SUL!AA381)</f>
        <v>1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*</v>
      </c>
      <c r="I378" s="95" t="str">
        <f>IF(SP_SUL!AC382="","*",SP_SUL!AC382)</f>
        <v>*</v>
      </c>
      <c r="J378" s="96">
        <f>IF(SP_SUL!AA382="","*",SP_SUL!AA382)</f>
        <v>1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*</v>
      </c>
      <c r="I379" s="95" t="str">
        <f>IF(SP_SUL!AC383="","*",SP_SUL!AC383)</f>
        <v>*</v>
      </c>
      <c r="J379" s="96">
        <f>IF(SP_SUL!AA383="","*",SP_SUL!AA383)</f>
        <v>1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1567</v>
      </c>
      <c r="V1" s="234"/>
      <c r="W1" s="234"/>
    </row>
    <row r="2" spans="1:23" ht="15" customHeight="1">
      <c r="A2" s="87" t="s">
        <v>1568</v>
      </c>
      <c r="B2" s="87" t="s">
        <v>1569</v>
      </c>
      <c r="C2" s="87" t="s">
        <v>376</v>
      </c>
      <c r="D2" s="88" t="s">
        <v>961</v>
      </c>
      <c r="E2" s="88" t="s">
        <v>4</v>
      </c>
      <c r="F2" s="88" t="s">
        <v>1570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1571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1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23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>
        <f ca="1">_xlfn.XLOOKUP(G365&amp;$U$2,BS_CONTROLE[CHAVE],BS_CONTROLE[Quantidade_11],"-")</f>
        <v>0</v>
      </c>
      <c r="V365" s="137">
        <f ca="1">_xlfn.XLOOKUP(G365&amp;$V$2,BS_CONTROLE[CHAVE],BS_CONTROLE[Quantidade_11],"-")</f>
        <v>940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 hidden="1">
      <c r="A367" s="146" t="str">
        <f>IF(SP_SUL!Y370="","*",SP_SUL!Y370)</f>
        <v>*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0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*</v>
      </c>
      <c r="U375" s="137">
        <f ca="1">_xlfn.XLOOKUP(G375&amp;$U$2,BS_CONTROLE[CHAVE],BS_CONTROLE[Quantidade_11],"-")</f>
        <v>0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>
        <f ca="1">_xlfn.XLOOKUP(G376&amp;$U$2,BS_CONTROLE[CHAVE],BS_CONTROLE[Quantidade_11],"-")</f>
        <v>0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>
        <f ca="1">_xlfn.XLOOKUP(G380&amp;$U$2,BS_CONTROLE[CHAVE],BS_CONTROLE[Quantidade_11],"-")</f>
        <v>0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 t="str">
        <f>IF(SP_SUL!B384="","*",SP_SUL!B384)</f>
        <v>*</v>
      </c>
      <c r="G381" s="145" t="str">
        <f>IF(SP_SUL!D384="","*",SP_SUL!D384)</f>
        <v>MODERNIZAÇÃO TURMA 2</v>
      </c>
      <c r="H381" s="145" t="str">
        <f>IF(SP_SUL!F384="","*",SP_SUL!F384)</f>
        <v>CAMINHÃO DE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1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1572</v>
      </c>
      <c r="D5" s="236"/>
      <c r="E5" s="236"/>
      <c r="F5" s="236"/>
      <c r="G5" s="236"/>
      <c r="H5" s="236"/>
      <c r="I5" s="236"/>
      <c r="J5" s="237"/>
      <c r="K5" s="238" t="s">
        <v>1573</v>
      </c>
      <c r="L5" s="239"/>
      <c r="M5" s="239"/>
      <c r="N5" s="239"/>
      <c r="O5" s="240" t="s">
        <v>1574</v>
      </c>
      <c r="P5" s="241"/>
    </row>
    <row r="6" spans="1:16" s="74" customFormat="1" ht="15" customHeight="1">
      <c r="A6" s="66" t="s">
        <v>1570</v>
      </c>
      <c r="B6" s="75" t="s">
        <v>1569</v>
      </c>
      <c r="C6" s="76" t="s">
        <v>961</v>
      </c>
      <c r="D6" s="77" t="s">
        <v>962</v>
      </c>
      <c r="E6" s="76" t="s">
        <v>1575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1576</v>
      </c>
      <c r="M6" s="80" t="s">
        <v>576</v>
      </c>
      <c r="N6" s="81" t="s">
        <v>956</v>
      </c>
      <c r="O6" s="158" t="s">
        <v>999</v>
      </c>
      <c r="P6" s="133" t="s">
        <v>1577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1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1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1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1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1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>
        <f>IF(SP_SUL!BH345="","*",SP_SUL!BH345)</f>
        <v>1</v>
      </c>
      <c r="P345" s="147" t="str">
        <f>IF($A$2=1,IF(SP_SUL!BJ345="","*",SP_SUL!BJ345),IF(SP_SUL!BK345="","*",SP_SUL!BK345))</f>
        <v>*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1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1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1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 t="str">
        <f>IF(SP_SUL!BH353="","*",SP_SUL!BH353)</f>
        <v>*</v>
      </c>
      <c r="P353" s="147" t="str">
        <f>IF($A$2=1,IF(SP_SUL!BJ353="","*",SP_SUL!BJ353),IF(SP_SUL!BK353="","*",SP_SUL!BK353))</f>
        <v>Cancelado / Condições climáticas (chuva)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1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1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ZWI-ZYQ</v>
      </c>
      <c r="M373" s="83">
        <f>IF(SP_SUL!AP373="","*",SP_SUL!AP373)</f>
        <v>124.5</v>
      </c>
      <c r="N373" s="83" t="str">
        <f>IF(SP_SUL!AM373="","*",SP_SUL!AM373)</f>
        <v>ZWI-ZYQ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*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2026-03-11T17:27:23Z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