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09" documentId="8_{B6337239-1A00-434D-AAD0-422EA1FEB5AE}" xr6:coauthVersionLast="47" xr6:coauthVersionMax="47" xr10:uidLastSave="{6A02E315-6F19-40D0-96CD-235D6474764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 s="1"/>
  <c r="E338" i="12" s="1"/>
  <c r="S340" i="1" a="1"/>
  <c r="S340" i="1"/>
  <c r="T339" i="1" a="1"/>
  <c r="T339" i="1" s="1"/>
  <c r="E337" i="12" s="1"/>
  <c r="S339" i="1" a="1"/>
  <c r="S339" i="1" s="1"/>
  <c r="D337" i="12" s="1"/>
  <c r="T338" i="1" a="1"/>
  <c r="T338" i="1"/>
  <c r="S338" i="1" a="1"/>
  <c r="S338" i="1" s="1"/>
  <c r="D336" i="12" s="1"/>
  <c r="T337" i="1" a="1"/>
  <c r="T337" i="1" s="1"/>
  <c r="S337" i="1" a="1"/>
  <c r="S337" i="1"/>
  <c r="T336" i="1" a="1"/>
  <c r="T336" i="1" s="1"/>
  <c r="E334" i="12" s="1"/>
  <c r="S336" i="1" a="1"/>
  <c r="S336" i="1" s="1"/>
  <c r="D334" i="12" s="1"/>
  <c r="T335" i="1" a="1"/>
  <c r="T335" i="1"/>
  <c r="S335" i="1" a="1"/>
  <c r="S335" i="1" s="1"/>
  <c r="D333" i="12" s="1"/>
  <c r="T334" i="1" a="1"/>
  <c r="T334" i="1" s="1"/>
  <c r="E332" i="12" s="1"/>
  <c r="S334" i="1" a="1"/>
  <c r="S334" i="1"/>
  <c r="T333" i="1" a="1"/>
  <c r="T333" i="1" s="1"/>
  <c r="E331" i="12" s="1"/>
  <c r="S333" i="1" a="1"/>
  <c r="S333" i="1" s="1"/>
  <c r="D331" i="12" s="1"/>
  <c r="T332" i="1" a="1"/>
  <c r="T332" i="1"/>
  <c r="S332" i="1" a="1"/>
  <c r="S332" i="1" s="1"/>
  <c r="D330" i="12" s="1"/>
  <c r="T331" i="1" a="1"/>
  <c r="T331" i="1" s="1"/>
  <c r="E329" i="12" s="1"/>
  <c r="S331" i="1" a="1"/>
  <c r="S331" i="1"/>
  <c r="T330" i="1" a="1"/>
  <c r="T330" i="1" s="1"/>
  <c r="E328" i="12" s="1"/>
  <c r="S330" i="1" a="1"/>
  <c r="S330" i="1" s="1"/>
  <c r="D328" i="12" s="1"/>
  <c r="T329" i="1" a="1"/>
  <c r="T329" i="1"/>
  <c r="S329" i="1" a="1"/>
  <c r="S329" i="1" s="1"/>
  <c r="T328" i="1" a="1"/>
  <c r="T328" i="1" s="1"/>
  <c r="E326" i="12" s="1"/>
  <c r="S328" i="1" a="1"/>
  <c r="S328" i="1"/>
  <c r="T327" i="1" a="1"/>
  <c r="T327" i="1" s="1"/>
  <c r="E325" i="12" s="1"/>
  <c r="S327" i="1" a="1"/>
  <c r="S327" i="1" s="1"/>
  <c r="D325" i="12" s="1"/>
  <c r="T326" i="1" a="1"/>
  <c r="T326" i="1"/>
  <c r="S326" i="1" a="1"/>
  <c r="S326" i="1" s="1"/>
  <c r="D324" i="12" s="1"/>
  <c r="T325" i="1" a="1"/>
  <c r="T325" i="1" s="1"/>
  <c r="E323" i="12" s="1"/>
  <c r="S325" i="1" a="1"/>
  <c r="S325" i="1"/>
  <c r="T324" i="1" a="1"/>
  <c r="T324" i="1" s="1"/>
  <c r="E322" i="12" s="1"/>
  <c r="S324" i="1" a="1"/>
  <c r="S324" i="1" s="1"/>
  <c r="D322" i="12" s="1"/>
  <c r="T323" i="1" a="1"/>
  <c r="T323" i="1"/>
  <c r="S323" i="1" a="1"/>
  <c r="S323" i="1" s="1"/>
  <c r="D321" i="12" s="1"/>
  <c r="T322" i="1" a="1"/>
  <c r="T322" i="1" s="1"/>
  <c r="E320" i="12" s="1"/>
  <c r="S322" i="1" a="1"/>
  <c r="S322" i="1"/>
  <c r="T321" i="1" a="1"/>
  <c r="T321" i="1" s="1"/>
  <c r="E319" i="12" s="1"/>
  <c r="S321" i="1" a="1"/>
  <c r="S321" i="1" s="1"/>
  <c r="D319" i="12" s="1"/>
  <c r="T320" i="1" a="1"/>
  <c r="T320" i="1"/>
  <c r="S320" i="1" a="1"/>
  <c r="S320" i="1" s="1"/>
  <c r="D318" i="12" s="1"/>
  <c r="T319" i="1" a="1"/>
  <c r="T319" i="1" s="1"/>
  <c r="E317" i="12" s="1"/>
  <c r="S319" i="1" a="1"/>
  <c r="S319" i="1"/>
  <c r="T318" i="1" a="1"/>
  <c r="T318" i="1" s="1"/>
  <c r="E316" i="12" s="1"/>
  <c r="S318" i="1" a="1"/>
  <c r="S318" i="1" s="1"/>
  <c r="D316" i="12" s="1"/>
  <c r="T317" i="1" a="1"/>
  <c r="T317" i="1"/>
  <c r="S317" i="1" a="1"/>
  <c r="S317" i="1" s="1"/>
  <c r="D315" i="12" s="1"/>
  <c r="T316" i="1" a="1"/>
  <c r="T316" i="1" s="1"/>
  <c r="E314" i="12" s="1"/>
  <c r="S316" i="1" a="1"/>
  <c r="S316" i="1"/>
  <c r="T315" i="1" a="1"/>
  <c r="T315" i="1" s="1"/>
  <c r="E313" i="12" s="1"/>
  <c r="S315" i="1" a="1"/>
  <c r="S315" i="1" s="1"/>
  <c r="D313" i="12" s="1"/>
  <c r="T314" i="1" a="1"/>
  <c r="T314" i="1"/>
  <c r="S314" i="1" a="1"/>
  <c r="S314" i="1" s="1"/>
  <c r="D312" i="12" s="1"/>
  <c r="T313" i="1" a="1"/>
  <c r="T313" i="1" s="1"/>
  <c r="E311" i="12" s="1"/>
  <c r="S313" i="1" a="1"/>
  <c r="S313" i="1"/>
  <c r="T312" i="1" a="1"/>
  <c r="T312" i="1" s="1"/>
  <c r="E310" i="12" s="1"/>
  <c r="S312" i="1" a="1"/>
  <c r="S312" i="1" s="1"/>
  <c r="D310" i="12" s="1"/>
  <c r="T311" i="1" a="1"/>
  <c r="T311" i="1"/>
  <c r="S311" i="1" a="1"/>
  <c r="S311" i="1" s="1"/>
  <c r="D309" i="12" s="1"/>
  <c r="T310" i="1" a="1"/>
  <c r="T310" i="1" s="1"/>
  <c r="E308" i="12" s="1"/>
  <c r="S310" i="1" a="1"/>
  <c r="S310" i="1"/>
  <c r="T309" i="1" a="1"/>
  <c r="T309" i="1" s="1"/>
  <c r="E307" i="12" s="1"/>
  <c r="S309" i="1" a="1"/>
  <c r="S309" i="1" s="1"/>
  <c r="T308" i="1" a="1"/>
  <c r="T308" i="1"/>
  <c r="S308" i="1" a="1"/>
  <c r="S308" i="1" s="1"/>
  <c r="D306" i="12" s="1"/>
  <c r="T307" i="1" a="1"/>
  <c r="T307" i="1" s="1"/>
  <c r="S307" i="1" a="1"/>
  <c r="S307" i="1"/>
  <c r="T306" i="1" a="1"/>
  <c r="T306" i="1" s="1"/>
  <c r="E304" i="12" s="1"/>
  <c r="S306" i="1" a="1"/>
  <c r="S306" i="1" s="1"/>
  <c r="T305" i="1" a="1"/>
  <c r="T305" i="1"/>
  <c r="S305" i="1" a="1"/>
  <c r="S305" i="1" s="1"/>
  <c r="D303" i="12" s="1"/>
  <c r="T304" i="1" a="1"/>
  <c r="T304" i="1" s="1"/>
  <c r="S304" i="1" a="1"/>
  <c r="S304" i="1"/>
  <c r="T303" i="1" a="1"/>
  <c r="T303" i="1" s="1"/>
  <c r="E301" i="12" s="1"/>
  <c r="S303" i="1" a="1"/>
  <c r="S303" i="1" s="1"/>
  <c r="T302" i="1" a="1"/>
  <c r="T302" i="1"/>
  <c r="S302" i="1" a="1"/>
  <c r="S302" i="1" s="1"/>
  <c r="D300" i="12" s="1"/>
  <c r="T301" i="1" a="1"/>
  <c r="T301" i="1" s="1"/>
  <c r="S301" i="1" a="1"/>
  <c r="S301" i="1"/>
  <c r="T300" i="1" a="1"/>
  <c r="T300" i="1" s="1"/>
  <c r="E298" i="12" s="1"/>
  <c r="S300" i="1" a="1"/>
  <c r="S300" i="1" s="1"/>
  <c r="D298" i="12" s="1"/>
  <c r="T299" i="1" a="1"/>
  <c r="T299" i="1"/>
  <c r="S299" i="1" a="1"/>
  <c r="S299" i="1" s="1"/>
  <c r="T298" i="1" a="1"/>
  <c r="T298" i="1" s="1"/>
  <c r="E296" i="12" s="1"/>
  <c r="S298" i="1" a="1"/>
  <c r="S298" i="1"/>
  <c r="T297" i="1" a="1"/>
  <c r="T297" i="1" s="1"/>
  <c r="S297" i="1" a="1"/>
  <c r="S297" i="1" s="1"/>
  <c r="D295" i="12" s="1"/>
  <c r="T296" i="1" a="1"/>
  <c r="T296" i="1"/>
  <c r="S296" i="1" a="1"/>
  <c r="S296" i="1" s="1"/>
  <c r="D294" i="12" s="1"/>
  <c r="T295" i="1" a="1"/>
  <c r="T295" i="1" s="1"/>
  <c r="E293" i="12" s="1"/>
  <c r="S295" i="1" a="1"/>
  <c r="S295" i="1"/>
  <c r="T294" i="1" a="1"/>
  <c r="T294" i="1" s="1"/>
  <c r="S294" i="1" a="1"/>
  <c r="S294" i="1" s="1"/>
  <c r="D292" i="12" s="1"/>
  <c r="T293" i="1" a="1"/>
  <c r="T293" i="1"/>
  <c r="S293" i="1" a="1"/>
  <c r="S293" i="1" s="1"/>
  <c r="D291" i="12" s="1"/>
  <c r="T292" i="1" a="1"/>
  <c r="T292" i="1" s="1"/>
  <c r="E290" i="12" s="1"/>
  <c r="S292" i="1" a="1"/>
  <c r="S292" i="1"/>
  <c r="T291" i="1" a="1"/>
  <c r="T291" i="1" s="1"/>
  <c r="S291" i="1" a="1"/>
  <c r="S291" i="1" s="1"/>
  <c r="D289" i="12" s="1"/>
  <c r="T290" i="1" a="1"/>
  <c r="T290" i="1"/>
  <c r="S290" i="1" a="1"/>
  <c r="S290" i="1" s="1"/>
  <c r="D288" i="12" s="1"/>
  <c r="T289" i="1" a="1"/>
  <c r="T289" i="1" s="1"/>
  <c r="E287" i="12" s="1"/>
  <c r="S289" i="1" a="1"/>
  <c r="S289" i="1"/>
  <c r="T288" i="1" a="1"/>
  <c r="T288" i="1" s="1"/>
  <c r="E286" i="12" s="1"/>
  <c r="S288" i="1" a="1"/>
  <c r="S288" i="1" s="1"/>
  <c r="D286" i="12" s="1"/>
  <c r="T287" i="1" a="1"/>
  <c r="T287" i="1"/>
  <c r="S287" i="1" a="1"/>
  <c r="S287" i="1" s="1"/>
  <c r="D285" i="12" s="1"/>
  <c r="T286" i="1" a="1"/>
  <c r="T286" i="1" s="1"/>
  <c r="E284" i="12" s="1"/>
  <c r="S286" i="1" a="1"/>
  <c r="S286" i="1"/>
  <c r="T285" i="1" a="1"/>
  <c r="T285" i="1" s="1"/>
  <c r="E283" i="12" s="1"/>
  <c r="S285" i="1" a="1"/>
  <c r="S285" i="1" s="1"/>
  <c r="T284" i="1" a="1"/>
  <c r="T284" i="1"/>
  <c r="S284" i="1" a="1"/>
  <c r="S284" i="1" s="1"/>
  <c r="D282" i="12" s="1"/>
  <c r="T283" i="1" a="1"/>
  <c r="T283" i="1" s="1"/>
  <c r="E281" i="12" s="1"/>
  <c r="S283" i="1" a="1"/>
  <c r="S283" i="1"/>
  <c r="T282" i="1" a="1"/>
  <c r="T282" i="1" s="1"/>
  <c r="E280" i="12" s="1"/>
  <c r="S282" i="1" a="1"/>
  <c r="S282" i="1" s="1"/>
  <c r="D280" i="12" s="1"/>
  <c r="T281" i="1" a="1"/>
  <c r="T281" i="1"/>
  <c r="S281" i="1" a="1"/>
  <c r="S281" i="1" s="1"/>
  <c r="D279" i="12" s="1"/>
  <c r="T280" i="1" a="1"/>
  <c r="T280" i="1" s="1"/>
  <c r="E278" i="12" s="1"/>
  <c r="S280" i="1" a="1"/>
  <c r="S280" i="1"/>
  <c r="T279" i="1" a="1"/>
  <c r="T279" i="1" s="1"/>
  <c r="E277" i="12" s="1"/>
  <c r="S279" i="1" a="1"/>
  <c r="S279" i="1" s="1"/>
  <c r="T278" i="1" a="1"/>
  <c r="T278" i="1"/>
  <c r="S278" i="1" a="1"/>
  <c r="S278" i="1" s="1"/>
  <c r="T277" i="1" a="1"/>
  <c r="T277" i="1" s="1"/>
  <c r="E275" i="12" s="1"/>
  <c r="S277" i="1" a="1"/>
  <c r="S277" i="1"/>
  <c r="T276" i="1" a="1"/>
  <c r="T276" i="1" s="1"/>
  <c r="E274" i="12" s="1"/>
  <c r="S276" i="1" a="1"/>
  <c r="S276" i="1" s="1"/>
  <c r="T275" i="1" a="1"/>
  <c r="T275" i="1"/>
  <c r="S275" i="1" a="1"/>
  <c r="S275" i="1" s="1"/>
  <c r="D273" i="12" s="1"/>
  <c r="T274" i="1" a="1"/>
  <c r="T274" i="1" s="1"/>
  <c r="S274" i="1" a="1"/>
  <c r="S274" i="1"/>
  <c r="T273" i="1" a="1"/>
  <c r="T273" i="1" s="1"/>
  <c r="E271" i="12" s="1"/>
  <c r="S273" i="1" a="1"/>
  <c r="S273" i="1" s="1"/>
  <c r="T272" i="1" a="1"/>
  <c r="T272" i="1"/>
  <c r="S272" i="1" a="1"/>
  <c r="S272" i="1" s="1"/>
  <c r="D270" i="12" s="1"/>
  <c r="T271" i="1" a="1"/>
  <c r="T271" i="1" s="1"/>
  <c r="S271" i="1" a="1"/>
  <c r="S271" i="1"/>
  <c r="T270" i="1" a="1"/>
  <c r="T270" i="1" s="1"/>
  <c r="E268" i="12" s="1"/>
  <c r="S270" i="1" a="1"/>
  <c r="S270" i="1" s="1"/>
  <c r="D268" i="12" s="1"/>
  <c r="T269" i="1" a="1"/>
  <c r="T269" i="1"/>
  <c r="S269" i="1" a="1"/>
  <c r="S269" i="1" s="1"/>
  <c r="D267" i="12" s="1"/>
  <c r="T268" i="1" a="1"/>
  <c r="T268" i="1" s="1"/>
  <c r="E266" i="12" s="1"/>
  <c r="S268" i="1" a="1"/>
  <c r="S268" i="1"/>
  <c r="T267" i="1" a="1"/>
  <c r="T267" i="1" s="1"/>
  <c r="S267" i="1" a="1"/>
  <c r="S267" i="1" s="1"/>
  <c r="D265" i="12" s="1"/>
  <c r="T266" i="1" a="1"/>
  <c r="T266" i="1"/>
  <c r="S266" i="1" a="1"/>
  <c r="S266" i="1" s="1"/>
  <c r="T265" i="1" a="1"/>
  <c r="T265" i="1" s="1"/>
  <c r="E263" i="12" s="1"/>
  <c r="S265" i="1" a="1"/>
  <c r="S265" i="1"/>
  <c r="T264" i="1" a="1"/>
  <c r="T264" i="1" s="1"/>
  <c r="S264" i="1" a="1"/>
  <c r="S264" i="1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 s="1"/>
  <c r="T244" i="1" a="1"/>
  <c r="T244" i="1" s="1"/>
  <c r="E242" i="12" s="1"/>
  <c r="S244" i="1" a="1"/>
  <c r="S244" i="1" s="1"/>
  <c r="D242" i="12" s="1"/>
  <c r="T243" i="1" a="1"/>
  <c r="T243" i="1" s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41" i="12"/>
  <c r="D240" i="12"/>
  <c r="D243" i="12"/>
  <c r="D203" i="12"/>
  <c r="E167" i="12"/>
  <c r="D166" i="12"/>
  <c r="E206" i="12"/>
  <c r="D284" i="12"/>
  <c r="E282" i="12"/>
  <c r="E189" i="12"/>
  <c r="D234" i="12"/>
  <c r="E215" i="12"/>
  <c r="D281" i="12"/>
  <c r="E208" i="12"/>
  <c r="E186" i="12"/>
  <c r="E235" i="12"/>
  <c r="E201" i="12"/>
  <c r="D181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D338" i="12"/>
  <c r="E335" i="12"/>
  <c r="D335" i="12"/>
  <c r="E333" i="12"/>
  <c r="E330" i="12"/>
  <c r="D329" i="12"/>
  <c r="E327" i="12"/>
  <c r="D327" i="12"/>
  <c r="E324" i="12"/>
  <c r="D323" i="12"/>
  <c r="E321" i="12"/>
  <c r="D320" i="12"/>
  <c r="E318" i="12"/>
  <c r="D317" i="12"/>
  <c r="E315" i="12"/>
  <c r="D314" i="12"/>
  <c r="E312" i="12"/>
  <c r="D311" i="12"/>
  <c r="E309" i="12"/>
  <c r="D307" i="12"/>
  <c r="E306" i="12"/>
  <c r="E305" i="12"/>
  <c r="D305" i="12"/>
  <c r="D304" i="12"/>
  <c r="E303" i="12"/>
  <c r="E302" i="12"/>
  <c r="D302" i="12"/>
  <c r="D301" i="12"/>
  <c r="E300" i="12"/>
  <c r="E299" i="12"/>
  <c r="D299" i="12"/>
  <c r="D297" i="12"/>
  <c r="D293" i="12"/>
  <c r="E289" i="12"/>
  <c r="D287" i="12"/>
  <c r="D283" i="12"/>
  <c r="E279" i="12"/>
  <c r="D278" i="12"/>
  <c r="E276" i="12"/>
  <c r="D276" i="12"/>
  <c r="D275" i="12"/>
  <c r="D274" i="12"/>
  <c r="E273" i="12"/>
  <c r="E272" i="12"/>
  <c r="D272" i="12"/>
  <c r="D271" i="12"/>
  <c r="E270" i="12"/>
  <c r="E269" i="12"/>
  <c r="D269" i="12"/>
  <c r="E267" i="12"/>
  <c r="D266" i="12"/>
  <c r="E265" i="12"/>
  <c r="E264" i="12"/>
  <c r="D264" i="12"/>
  <c r="D263" i="12"/>
  <c r="E262" i="12"/>
  <c r="D262" i="12"/>
  <c r="E259" i="12"/>
  <c r="D258" i="12"/>
  <c r="D255" i="12"/>
  <c r="E253" i="12"/>
  <c r="E250" i="12"/>
  <c r="E247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9" i="1" l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<sst xmlns="http://schemas.openxmlformats.org/spreadsheetml/2006/main" count="4951" uniqueCount="1201">
  <si>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</si>
  <si>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</si>
  <si>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</si>
  <si>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</si>
  <si>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</si>
  <si>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</si>
  <si>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</si>
  <si>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</si>
  <si>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</si>
  <si>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</si>
  <si>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</si>
  <si>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</si>
  <si>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</si>
  <si>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</si>
  <si>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</si>
  <si>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</si>
  <si>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</si>
  <si>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</si>
  <si>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</si>
  <si>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</si>
  <si>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</si>
  <si>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</si>
  <si>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</si>
  <si>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</si>
  <si>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</si>
  <si>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</si>
  <si>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</si>
  <si>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</si>
  <si>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</si>
  <si>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</si>
  <si>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</si>
  <si>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</si>
  <si>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</si>
  <si>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</si>
  <si>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</si>
  <si>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</si>
  <si>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</si>
  <si>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</si>
  <si>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</si>
  <si>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</si>
  <si>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</si>
  <si>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</si>
  <si>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</si>
  <si>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</si>
  <si>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</si>
  <si>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</si>
  <si>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</si>
  <si>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</si>
  <si>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</si>
  <si>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</si>
  <si>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</si>
  <si>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</si>
  <si>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</si>
  <si>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</si>
  <si>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</si>
  <si>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</si>
  <si>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</si>
  <si>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</si>
  <si>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</si>
  <si>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</si>
  <si>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</si>
  <si>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</si>
  <si>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</si>
  <si>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</si>
  <si>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</si>
  <si>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</si>
  <si>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</si>
  <si>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</si>
  <si>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</si>
  <si>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</si>
  <si>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</si>
  <si>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</si>
  <si>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</si>
  <si>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</si>
  <si>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</si>
  <si>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</si>
  <si>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</si>
  <si>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</si>
  <si>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</si>
  <si>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</si>
  <si>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</si>
  <si>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</si>
  <si>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</si>
  <si>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</si>
  <si>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</si>
  <si>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</si>
  <si>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</si>
  <si>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</si>
  <si>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</si>
  <si>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</si>
  <si>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</si>
  <si>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</si>
  <si>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</si>
  <si>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</si>
  <si>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</si>
  <si>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</si>
  <si>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</si>
  <si>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</si>
  <si>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</si>
  <si>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</si>
  <si>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</si>
  <si>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</si>
  <si>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</si>
  <si>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</si>
  <si>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</si>
  <si>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</si>
  <si>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</si>
  <si>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</si>
  <si>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</si>
  <si>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</si>
  <si>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</si>
  <si>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</si>
  <si>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</si>
  <si>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</si>
  <si>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</si>
  <si>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</si>
  <si>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</si>
  <si>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</si>
  <si>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</si>
  <si>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</si>
  <si>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</si>
  <si>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</si>
  <si>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</si>
  <si>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</si>
  <si>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</si>
  <si>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</si>
  <si>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</si>
  <si>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</si>
  <si>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</si>
  <si>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</si>
  <si>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</si>
  <si>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</si>
  <si>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</si>
  <si>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</si>
  <si>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</si>
  <si>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</si>
  <si>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</si>
  <si>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</si>
  <si>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</si>
  <si>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</si>
  <si>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</si>
  <si>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</si>
  <si>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</si>
  <si>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</si>
  <si>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</si>
  <si>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</si>
  <si>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</si>
  <si>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</si>
  <si>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</si>
  <si>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</si>
  <si>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</si>
  <si>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</si>
  <si>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</si>
  <si>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</si>
  <si>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</si>
  <si>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</si>
  <si>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</si>
  <si>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</si>
  <si>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</si>
  <si>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</si>
  <si>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</si>
  <si>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</si>
  <si>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</si>
  <si>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</si>
  <si>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</si>
  <si>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</si>
  <si>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</si>
  <si>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</si>
  <si>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</si>
  <si>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</si>
  <si>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</si>
  <si>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</si>
  <si>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</si>
  <si>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</si>
  <si>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</si>
  <si>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</si>
  <si>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</si>
  <si>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</si>
  <si>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</si>
  <si>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</si>
  <si>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</si>
  <si>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</si>
  <si>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</si>
  <si>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</si>
  <si>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</si>
  <si>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</si>
  <si>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</si>
  <si>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</si>
  <si>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</si>
  <si>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</si>
  <si>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</si>
  <si>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</si>
  <si>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</si>
  <si>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</si>
  <si>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</si>
  <si>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</si>
  <si>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</si>
  <si>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</si>
  <si>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</si>
  <si>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</si>
  <si>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</si>
  <si>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</si>
  <si>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</si>
  <si>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</si>
  <si>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</si>
  <si>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</si>
  <si>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</si>
  <si>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</si>
  <si>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</si>
  <si>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</si>
  <si>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</si>
  <si>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</si>
  <si>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</si>
  <si>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</si>
  <si>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</si>
  <si>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</si>
  <si>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</si>
  <si>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</si>
  <si>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</si>
  <si>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</si>
  <si>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</si>
  <si>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</si>
  <si>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</si>
  <si>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</si>
  <si>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</si>
  <si>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</si>
  <si>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</si>
  <si>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</si>
  <si>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</si>
  <si>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</si>
  <si>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</si>
  <si>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</si>
  <si>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</si>
  <si>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</si>
  <si>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</si>
  <si>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</si>
  <si>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</si>
  <si>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</si>
  <si>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</si>
  <si>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</si>
  <si>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</si>
  <si>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</si>
  <si>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</si>
  <si>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</si>
  <si>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</si>
  <si>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</si>
  <si>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</si>
  <si>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</si>
  <si>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</si>
  <si>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</si>
  <si>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</si>
  <si>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</si>
  <si>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</si>
  <si>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</si>
  <si>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</si>
  <si>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</si>
  <si>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</si>
  <si>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</si>
  <si>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</si>
  <si>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</si>
  <si>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</si>
  <si>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</si>
  <si>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</si>
  <si>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</si>
  <si>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</si>
  <si>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</si>
  <si>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</si>
  <si>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</si>
  <si>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</si>
  <si>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</si>
  <si>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</si>
  <si>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</si>
  <si>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</si>
  <si>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</si>
  <si>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</si>
  <si>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</si>
  <si>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</si>
  <si>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</si>
  <si>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</si>
  <si>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</si>
  <si>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</si>
  <si>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</si>
  <si>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</si>
  <si>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</si>
  <si>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</si>
  <si>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</si>
  <si>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</si>
  <si>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</si>
  <si>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</si>
  <si>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</si>
  <si>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</si>
  <si>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</si>
  <si>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</si>
  <si>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</si>
  <si>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</si>
  <si>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</si>
  <si>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</si>
  <si>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</si>
  <si>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</si>
  <si>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</si>
  <si>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</si>
  <si>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</si>
  <si>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</si>
  <si>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</si>
  <si>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</si>
  <si>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</si>
  <si>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</si>
  <si>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</si>
  <si>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</si>
  <si>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</si>
  <si>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</si>
  <si>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</si>
  <si>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</si>
  <si>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</si>
  <si>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</si>
  <si>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</si>
  <si>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</si>
  <si>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</si>
  <si>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</si>
  <si>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</si>
  <si>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</si>
  <si>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</si>
  <si>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</si>
  <si>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</si>
  <si>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</si>
  <si>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</si>
  <si>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</si>
  <si>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</si>
  <si>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</si>
  <si>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</si>
  <si>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</si>
  <si>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</si>
  <si>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</si>
  <si>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</si>
  <si>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</si>
  <si>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</si>
  <si>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</si>
  <si>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</si>
  <si>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</si>
  <si>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</si>
  <si>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</si>
  <si>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</si>
  <si>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</si>
  <si>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</si>
  <si>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</si>
  <si>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</si>
  <si>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</si>
  <si>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</si>
  <si>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</si>
  <si>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</si>
  <si>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</si>
  <si>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</si>
  <si>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</si>
  <si>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</si>
  <si>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</si>
  <si>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</si>
  <si>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</si>
  <si>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</si>
  <si>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</si>
  <si>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</si>
  <si>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</si>
  <si>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</si>
  <si>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</si>
  <si>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</si>
  <si>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</si>
  <si>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</si>
  <si>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</si>
  <si>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</si>
  <si>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</si>
  <si>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</si>
  <si>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</si>
  <si>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</si>
  <si>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</si>
  <si>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</si>
  <si>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</si>
  <si>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</si>
  <si>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</si>
  <si>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</si>
  <si>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</si>
  <si>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</si>
  <si>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</si>
  <si>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</si>
  <si>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</si>
  <si>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</si>
  <si>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</si>
  <si>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</si>
  <si>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</si>
  <si>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</si>
  <si>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</si>
  <si>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</si>
  <si>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</si>
  <si>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</si>
  <si>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</si>
  <si>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</si>
  <si>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</si>
  <si>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</si>
  <si>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</si>
  <si>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</si>
  <si>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</si>
  <si>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</si>
  <si>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</si>
  <si>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</si>
  <si>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</si>
  <si>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</si>
  <si>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</si>
  <si>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</si>
  <si>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</si>
  <si>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</si>
  <si>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</si>
  <si>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</si>
  <si>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</si>
  <si>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</si>
  <si>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</si>
  <si>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</si>
  <si>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</si>
  <si>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</si>
  <si>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</si>
  <si>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</si>
  <si>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</si>
  <si>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</si>
  <si>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</si>
  <si>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</si>
  <si>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</si>
  <si>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</si>
  <si>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</si>
  <si>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</si>
  <si>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</si>
  <si>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</si>
  <si>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</si>
  <si>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</si>
  <si>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</si>
  <si>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</si>
  <si>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</si>
  <si>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</si>
  <si>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</si>
  <si>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</si>
  <si>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</si>
  <si>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</si>
  <si>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</si>
  <si>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</si>
  <si>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</si>
  <si>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</si>
  <si>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</si>
  <si>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</si>
  <si>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</si>
  <si>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</si>
  <si>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</si>
  <si>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</si>
  <si>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</si>
  <si>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</si>
  <si>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</si>
  <si>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</si>
  <si>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</si>
  <si>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</si>
  <si>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</si>
  <si>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</si>
  <si>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</si>
  <si>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</si>
  <si>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</si>
  <si>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</si>
  <si>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</si>
  <si>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</si>
  <si>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</si>
  <si>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</si>
  <si>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</si>
  <si>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</si>
  <si>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</si>
  <si>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</si>
  <si>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</si>
  <si>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</si>
  <si>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</si>
  <si>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</si>
  <si>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</si>
  <si>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</si>
  <si>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</si>
  <si>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</si>
  <si>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</si>
  <si>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</si>
  <si>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</si>
  <si>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</si>
  <si>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</si>
  <si>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</si>
  <si>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</si>
  <si>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</si>
  <si>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</si>
  <si>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</si>
  <si>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</si>
  <si>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</si>
  <si>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</si>
  <si>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</si>
  <si>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</si>
  <si>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</si>
  <si>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</si>
  <si>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</si>
  <si>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</si>
  <si>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</si>
  <si>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</si>
  <si>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</si>
  <si>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</si>
  <si>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</si>
  <si>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</si>
  <si>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</si>
  <si>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</si>
  <si>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</si>
  <si>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</si>
  <si>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</si>
  <si>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</si>
  <si>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</si>
  <si>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</si>
  <si>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</si>
  <si>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</si>
  <si>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</si>
  <si>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</si>
  <si>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</si>
  <si>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</si>
  <si>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</si>
  <si>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</si>
  <si>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</si>
  <si>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</si>
  <si>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</si>
  <si>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</si>
  <si>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</si>
  <si>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</si>
  <si>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</si>
  <si>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</si>
  <si>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</si>
  <si>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</si>
  <si>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</si>
  <si>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</si>
  <si>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</si>
  <si>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</si>
  <si>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</si>
  <si>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</si>
  <si>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</si>
  <si>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</si>
  <si>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</si>
  <si>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</si>
  <si>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</si>
  <si>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</si>
  <si>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</si>
  <si>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</si>
  <si>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</si>
  <si>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</si>
  <si>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</si>
  <si>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</si>
  <si>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</si>
  <si>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</si>
  <si>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</si>
  <si>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</si>
  <si>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</si>
  <si>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</si>
  <si>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</si>
  <si>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</si>
  <si>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</si>
  <si>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</si>
  <si>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</si>
  <si>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</si>
  <si>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</si>
  <si>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</si>
  <si>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</si>
  <si>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</si>
  <si>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</si>
  <si>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</si>
  <si>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</si>
  <si>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</si>
  <si>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</si>
  <si>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</si>
  <si>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</si>
  <si>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</si>
  <si>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</si>
  <si>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</si>
  <si>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</si>
  <si>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</si>
  <si>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</si>
  <si>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</si>
  <si>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</si>
  <si>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</si>
  <si>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</si>
  <si>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</si>
  <si>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</si>
  <si>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</si>
  <si>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</si>
  <si>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</si>
  <si>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</si>
  <si>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</si>
  <si>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</si>
  <si>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</si>
  <si>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</si>
  <si>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</si>
  <si>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</si>
  <si>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</si>
  <si>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</si>
  <si>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</si>
  <si>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</si>
  <si>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</si>
  <si>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</si>
  <si>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</si>
  <si>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</si>
  <si>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</si>
  <si>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</si>
  <si>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</si>
  <si>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</si>
  <si>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</si>
  <si>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</si>
  <si>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</si>
  <si>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</si>
  <si>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</si>
  <si>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</si>
  <si>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</si>
  <si>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</si>
  <si>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</si>
  <si>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</si>
  <si>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</si>
  <si>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</si>
  <si>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</si>
  <si>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</si>
  <si>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</si>
  <si>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</si>
  <si>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</si>
  <si>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</si>
  <si>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</si>
  <si>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</si>
  <si>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</si>
  <si>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</si>
  <si>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</si>
  <si>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</si>
  <si>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</si>
  <si>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</si>
  <si>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</si>
  <si>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</si>
  <si>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</si>
  <si>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</si>
  <si>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</si>
  <si>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</si>
  <si>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</si>
  <si>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</si>
  <si>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</si>
  <si>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</si>
  <si>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</si>
  <si>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</si>
  <si>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</si>
  <si>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</si>
  <si>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</si>
  <si>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</si>
  <si>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</si>
  <si>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</si>
  <si>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</si>
  <si>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</si>
  <si>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</si>
  <si>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</si>
  <si>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</si>
  <si>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</si>
  <si>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</si>
  <si>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</si>
  <si>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</si>
  <si>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</si>
  <si>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</si>
  <si>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</si>
  <si>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</si>
  <si>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</si>
  <si>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</si>
  <si>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</si>
  <si>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</si>
  <si>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</si>
  <si>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</si>
  <si>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</si>
  <si>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</si>
  <si>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</si>
  <si>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</si>
  <si>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</si>
  <si>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</si>
  <si>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</si>
  <si>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</si>
  <si>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</si>
  <si>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</si>
  <si>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</si>
  <si>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</si>
  <si>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</si>
  <si>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</si>
  <si>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</si>
  <si>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</si>
  <si>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</si>
  <si>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</si>
  <si>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</si>
  <si>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</si>
  <si>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</si>
  <si>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</si>
  <si>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</si>
  <si>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</si>
  <si>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</si>
  <si>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</si>
  <si>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</si>
  <si>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</si>
  <si>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</si>
  <si>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</si>
  <si>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</si>
  <si>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</si>
  <si>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</si>
  <si>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</si>
  <si>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</si>
  <si>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</si>
  <si>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</si>
  <si>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</si>
  <si>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</si>
  <si>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</si>
  <si>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</si>
  <si>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</si>
  <si>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</si>
  <si>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</si>
  <si>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</si>
  <si>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</si>
  <si>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</si>
  <si>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</si>
  <si>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</si>
  <si>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</si>
  <si>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</si>
  <si>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</si>
  <si>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</si>
  <si>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</si>
  <si>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</si>
  <si>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</si>
  <si>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</si>
  <si>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</si>
  <si>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</si>
  <si>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</si>
  <si>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</si>
  <si>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</si>
  <si>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</si>
  <si>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</si>
  <si>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</si>
  <si>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</si>
  <si>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</si>
  <si>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</si>
  <si>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</si>
  <si>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</si>
  <si>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</si>
  <si>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</si>
  <si>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</si>
  <si>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</si>
  <si>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</si>
  <si>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</si>
  <si>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</si>
  <si>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</si>
  <si>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</si>
  <si>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</si>
  <si>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</si>
  <si>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</si>
  <si>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</si>
  <si>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</si>
  <si>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</si>
  <si>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</si>
  <si>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</si>
  <si>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</si>
  <si>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</si>
  <si>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</si>
  <si>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</si>
  <si>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</si>
  <si>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</si>
  <si>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</si>
  <si>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</si>
  <si>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</si>
  <si>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</si>
  <si>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</si>
  <si>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</si>
  <si>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</si>
  <si>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</si>
  <si>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</si>
  <si>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</si>
  <si>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</si>
  <si>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</si>
  <si>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</si>
  <si>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</si>
  <si>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</si>
  <si>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</si>
  <si>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</si>
  <si>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</si>
  <si>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</si>
  <si>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</si>
  <si>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</si>
  <si>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</si>
  <si>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</si>
  <si>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</si>
  <si>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</si>
  <si>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</si>
  <si>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</si>
  <si>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</si>
  <si>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</si>
  <si>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</si>
  <si>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</si>
  <si>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</si>
  <si>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</si>
  <si>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</si>
  <si>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</si>
  <si>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</si>
  <si>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</si>
  <si>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</si>
  <si>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</si>
  <si>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</si>
  <si>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</si>
  <si>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</si>
  <si>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</si>
  <si>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</si>
  <si>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</si>
  <si>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</si>
  <si>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</si>
  <si>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</si>
  <si>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</si>
  <si>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</si>
  <si>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</si>
  <si>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</si>
  <si>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</si>
  <si>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</si>
  <si>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</si>
  <si>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</si>
  <si>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</si>
  <si>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</si>
  <si>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</si>
  <si>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</si>
  <si>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</si>
  <si>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</si>
  <si>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</si>
  <si>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</si>
  <si>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</si>
  <si>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</si>
  <si>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</si>
  <si>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</si>
  <si>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</si>
  <si>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</si>
  <si>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</si>
  <si>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</si>
  <si>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</si>
  <si>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</si>
  <si>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</si>
  <si>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</si>
  <si>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</si>
  <si>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</si>
  <si>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</si>
  <si>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</si>
  <si>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</si>
  <si>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</si>
  <si>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</si>
  <si>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</si>
  <si>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</si>
  <si>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</si>
  <si>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</si>
  <si>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</si>
  <si>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</si>
  <si>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</si>
  <si>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</si>
  <si>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</si>
  <si>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</si>
  <si>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</si>
  <si>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</si>
  <si>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</si>
  <si>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</si>
  <si>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</si>
  <si>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</si>
  <si>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</si>
  <si>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</si>
  <si>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</si>
  <si>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</si>
  <si>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</si>
  <si>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</si>
  <si>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</si>
  <si>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</si>
  <si>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</si>
  <si>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</si>
  <si>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</si>
  <si>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</si>
  <si>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</si>
  <si>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</si>
  <si>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</si>
  <si>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</si>
  <si>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</si>
  <si>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</si>
  <si>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</si>
  <si>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</si>
  <si>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</si>
  <si>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</si>
  <si>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</si>
  <si>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</si>
  <si>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</si>
  <si>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</si>
  <si>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</si>
  <si>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</si>
  <si>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</si>
  <si>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</si>
  <si>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</si>
  <si>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</si>
  <si>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</si>
  <si>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</si>
  <si>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</si>
  <si>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</si>
  <si>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</si>
  <si>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</si>
  <si>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</si>
  <si>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</si>
  <si>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</si>
  <si>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</si>
  <si>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</si>
  <si>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</si>
  <si>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</si>
  <si>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</si>
  <si>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</si>
  <si>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</si>
  <si>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</si>
  <si>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</si>
  <si>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</si>
  <si>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</si>
  <si>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</si>
  <si>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</si>
  <si>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</si>
  <si>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</si>
  <si>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</si>
  <si>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</si>
  <si>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</si>
  <si>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</si>
  <si>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</si>
  <si>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</si>
  <si>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</si>
  <si>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</si>
  <si>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</si>
  <si>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</si>
  <si>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</si>
  <si>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</si>
  <si>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</si>
  <si>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</si>
  <si>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</si>
  <si>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</si>
  <si>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</si>
  <si>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</si>
  <si>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</si>
  <si>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</si>
  <si>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</si>
  <si>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</si>
  <si>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</si>
  <si>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</si>
  <si>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</si>
  <si>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</si>
  <si>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</si>
  <si>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</si>
  <si>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</si>
  <si>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</si>
  <si>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</si>
  <si>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</si>
  <si>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</si>
  <si>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</si>
  <si>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</si>
  <si>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</si>
  <si>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</si>
  <si>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</si>
  <si>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</si>
  <si>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</si>
  <si>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</si>
  <si>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</si>
  <si>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</si>
  <si>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</si>
  <si>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</si>
  <si>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</si>
  <si>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</si>
  <si>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</si>
  <si>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</si>
  <si>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</si>
  <si>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</si>
  <si>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</si>
  <si>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</si>
  <si>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</si>
  <si>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</si>
  <si>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</si>
  <si>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</si>
  <si>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</si>
  <si>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</si>
  <si>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</si>
  <si>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</si>
  <si>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</si>
  <si>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</si>
  <si>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</si>
  <si>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</si>
  <si>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</si>
  <si>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</si>
  <si>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</si>
  <si>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</si>
  <si>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</si>
  <si>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</si>
  <si>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</si>
  <si>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</si>
  <si>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</si>
  <si>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</si>
  <si>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</si>
  <si>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</si>
  <si>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</si>
  <si>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</si>
  <si>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</si>
  <si>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</si>
  <si>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</si>
  <si>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</si>
  <si>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</si>
  <si>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</si>
  <si>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</si>
  <si>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</si>
  <si>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</si>
  <si>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</si>
  <si>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</si>
  <si>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</si>
  <si>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</si>
  <si>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</si>
  <si>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</si>
  <si>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</si>
  <si>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</si>
  <si>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</si>
  <si>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</si>
  <si>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</si>
  <si>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</si>
  <si>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</si>
  <si>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</si>
  <si>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</si>
  <si>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</si>
  <si>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</si>
  <si>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</si>
  <si>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</si>
  <si>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</si>
  <si>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</si>
  <si>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</si>
  <si>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</si>
  <si>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</si>
  <si>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</si>
  <si>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</si>
  <si>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</si>
  <si>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</si>
  <si>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</si>
  <si>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</si>
  <si>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</si>
  <si>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</si>
  <si>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</si>
  <si>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</si>
  <si>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</si>
  <si>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</si>
  <si>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</si>
  <si>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</si>
  <si>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</si>
  <si>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</si>
  <si>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</si>
  <si>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</si>
  <si>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</si>
  <si>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</si>
  <si>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</si>
  <si>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</si>
  <si>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</si>
  <si>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</si>
  <si>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</si>
  <si>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</si>
  <si>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</si>
  <si>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</si>
  <si>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</si>
  <si>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</si>
  <si>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</si>
  <si>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</si>
  <si>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</si>
  <si>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</si>
  <si>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</si>
  <si>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</si>
  <si>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</si>
  <si>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</si>
  <si>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</si>
  <si>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</si>
  <si>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</si>
  <si>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</si>
  <si>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</si>
  <si>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</si>
  <si>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</si>
  <si>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</si>
  <si>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</si>
  <si>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</si>
  <si>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</si>
  <si>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</si>
  <si>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</si>
  <si>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</si>
  <si>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</si>
  <si>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</si>
  <si>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</si>
  <si>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</si>
  <si>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</si>
  <si>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</si>
  <si>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</si>
  <si>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</si>
  <si>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</si>
  <si>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</si>
  <si>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</si>
  <si>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</si>
  <si>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</si>
  <si>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</si>
  <si>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</si>
  <si>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</si>
  <si>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</si>
  <si>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 xml:space="preserve">MC1 09h13 / autorizado entrada na via 09h38/ devido problemas com RDC perdeu o sinal, foi cancelado a LIC / Nova MC1 10h22 / Autorizado entrada na via 10h26 / </t>
  </si>
  <si>
    <t>Rogério</t>
  </si>
  <si>
    <t>ZFY1921</t>
  </si>
  <si>
    <t>TP pronto 10h13 /  previsão de faixa após U45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</si>
  <si>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</si>
  <si>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</si>
  <si>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</si>
  <si>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</si>
  <si>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</si>
  <si>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</si>
  <si>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</si>
  <si>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</si>
  <si>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</si>
  <si>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</si>
  <si>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</si>
  <si>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</si>
  <si>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</si>
  <si>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</si>
  <si>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</si>
  <si>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</si>
  <si>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</si>
  <si>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 xml:space="preserve">MC1 08h50 / previsão de faixa após R40 / </t>
  </si>
  <si>
    <t>Onil</t>
  </si>
  <si>
    <t>Huelton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</si>
  <si>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</si>
  <si>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</si>
  <si>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</si>
  <si>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</si>
  <si>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</si>
  <si>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</si>
  <si>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</si>
  <si>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</si>
  <si>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</si>
  <si>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</si>
  <si>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</si>
  <si>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</si>
  <si>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</si>
  <si>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 xml:space="preserve">TP pronto 09h12 / </t>
  </si>
  <si>
    <t>N59</t>
  </si>
  <si>
    <t>ZBV-3</t>
  </si>
  <si>
    <t>ZYU-1</t>
  </si>
  <si>
    <t>ZBV-ZYU</t>
  </si>
  <si>
    <t>Deslocamento da locomotiva 9272 de ZBV para ZYU (W59)</t>
  </si>
  <si>
    <t>Cotona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</si>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</sst>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P74" activePane="bottomRight" state="frozen"/>
      <selection pane="bottomRight" activeCell="W109" sqref="W1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829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830</v>
      </c>
      <c r="BI1" s="339"/>
      <c r="BJ1" s="340"/>
      <c r="BK1" s="341"/>
      <c r="BL1" s="50"/>
      <c r="BM1" s="331" t="s">
        <v>831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4" t="s">
        <v>832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835</v>
      </c>
      <c r="AT2" s="336"/>
      <c r="AU2" s="336"/>
      <c r="AV2" s="336"/>
      <c r="AW2" s="336"/>
      <c r="AX2" s="335"/>
      <c r="AY2" s="337"/>
      <c r="AZ2" s="4"/>
      <c r="BA2" s="328" t="s">
        <v>836</v>
      </c>
      <c r="BB2" s="330"/>
      <c r="BC2" s="334" t="s">
        <v>833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8" t="s">
        <v>837</v>
      </c>
      <c r="AJ3" s="330"/>
      <c r="AK3" s="328" t="s">
        <v>838</v>
      </c>
      <c r="AL3" s="329"/>
      <c r="AM3" s="329"/>
      <c r="AN3" s="329"/>
      <c r="AO3" s="329"/>
      <c r="AP3" s="329"/>
      <c r="AQ3" s="330"/>
      <c r="AR3" s="241"/>
      <c r="AS3" s="352" t="s">
        <v>844</v>
      </c>
      <c r="AT3" s="353"/>
      <c r="AU3" s="352" t="s">
        <v>845</v>
      </c>
      <c r="AV3" s="353"/>
      <c r="AW3" s="352" t="s">
        <v>846</v>
      </c>
      <c r="AX3" s="354"/>
      <c r="AY3" s="64" t="s">
        <v>847</v>
      </c>
      <c r="AZ3" s="64"/>
      <c r="BA3" s="350"/>
      <c r="BB3" s="351"/>
      <c r="BC3" s="328" t="s">
        <v>840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848</v>
      </c>
      <c r="BN3" s="332"/>
      <c r="BO3" s="332"/>
      <c r="BP3" s="333"/>
      <c r="BQ3" s="331" t="s">
        <v>466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/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/>
      <c r="M79" s="205"/>
      <c r="N79" s="205"/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>
        <v>0.3840277777777778</v>
      </c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1</v>
      </c>
      <c r="BI81" s="17"/>
      <c r="BJ81" s="17" t="s">
        <v>1093</v>
      </c>
      <c r="BK81" s="17" t="s">
        <v>1094</v>
      </c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1095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">
        <v>1096</v>
      </c>
      <c r="AO82" s="260">
        <f>IF(BS_CONTROLE[[#This Row],[SUB]]=0, "-", BS_CONTROLE[[#This Row],[SUB]])</f>
        <v>49</v>
      </c>
      <c r="AP82" s="261">
        <v>198</v>
      </c>
      <c r="AQ82" s="261" t="str">
        <f>IF(BS_CONTROLE[[#This Row],[KM - Fim]]=0, "-", BS_CONTROLE[[#This Row],[KM - Fim]])</f>
        <v>-</v>
      </c>
      <c r="AR82" s="39">
        <v>0.42569444444444443</v>
      </c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 t="s">
        <v>988</v>
      </c>
      <c r="BK82" s="17" t="s">
        <v>1097</v>
      </c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1098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4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6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>SuperExecução</v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1100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1</v>
      </c>
      <c r="BI84" s="17"/>
      <c r="BJ84" s="17" t="s">
        <v>1101</v>
      </c>
      <c r="BK84" s="17" t="s">
        <v>1101</v>
      </c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1102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988</v>
      </c>
      <c r="BK85" s="17" t="s">
        <v>988</v>
      </c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1103</v>
      </c>
      <c r="W87" s="174" t="s">
        <v>1104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 t="s">
        <v>988</v>
      </c>
      <c r="BK87" s="17" t="s">
        <v>988</v>
      </c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1105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4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1106</v>
      </c>
      <c r="BK89" s="17" t="s">
        <v>1107</v>
      </c>
      <c r="BL89" s="16"/>
      <c r="BM89" s="15" t="s">
        <v>688</v>
      </c>
      <c r="BN89" s="15" t="s">
        <v>705</v>
      </c>
      <c r="BO89" s="166" t="s">
        <v>779</v>
      </c>
      <c r="BP89" s="17" t="s">
        <v>1108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>CondiçõesClimáticaTemperatura</v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1105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4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1106</v>
      </c>
      <c r="BK90" s="17" t="s">
        <v>1107</v>
      </c>
      <c r="BL90" s="16"/>
      <c r="BM90" s="15" t="s">
        <v>688</v>
      </c>
      <c r="BN90" s="15" t="s">
        <v>705</v>
      </c>
      <c r="BO90" s="166" t="s">
        <v>779</v>
      </c>
      <c r="BP90" s="17" t="s">
        <v>1108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>CondiçõesClimáticaTemperatura</v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1105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4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1106</v>
      </c>
      <c r="BK91" s="17" t="s">
        <v>1108</v>
      </c>
      <c r="BL91" s="16"/>
      <c r="BM91" s="15" t="s">
        <v>688</v>
      </c>
      <c r="BN91" s="15" t="s">
        <v>705</v>
      </c>
      <c r="BO91" s="166" t="s">
        <v>779</v>
      </c>
      <c r="BP91" s="17" t="s">
        <v>1108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>CondiçõesClimáticaTemperatura</v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1109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1110</v>
      </c>
      <c r="N93" s="205" t="s">
        <v>1111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1112</v>
      </c>
      <c r="X93" s="219" t="s">
        <v>662</v>
      </c>
      <c r="Y93" s="159" t="s">
        <v>665</v>
      </c>
      <c r="Z93" s="159" t="s">
        <v>668</v>
      </c>
      <c r="AA93" s="84" t="s">
        <v>1113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4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1114</v>
      </c>
      <c r="BK93" s="17" t="s">
        <v>1115</v>
      </c>
      <c r="BL93" s="16"/>
      <c r="BM93" s="15"/>
      <c r="BN93" s="15"/>
      <c r="BO93" s="166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1116</v>
      </c>
      <c r="W94" s="174" t="s">
        <v>1102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 t="s">
        <v>988</v>
      </c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1117</v>
      </c>
      <c r="W96" s="174" t="s">
        <v>1105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 t="s">
        <v>988</v>
      </c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1118</v>
      </c>
      <c r="X97" s="219" t="s">
        <v>657</v>
      </c>
      <c r="Y97" s="159" t="s">
        <v>656</v>
      </c>
      <c r="Z97" s="159" t="s">
        <v>658</v>
      </c>
      <c r="AA97" s="84" t="s">
        <v>1119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4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1120</v>
      </c>
      <c r="BK97" s="17" t="s">
        <v>1120</v>
      </c>
      <c r="BL97" s="16"/>
      <c r="BM97" s="15"/>
      <c r="BN97" s="15"/>
      <c r="BO97" s="166"/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1121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1122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 t="s">
        <v>1123</v>
      </c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1124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 t="s">
        <v>988</v>
      </c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1125</v>
      </c>
      <c r="N101" s="205" t="s">
        <v>1126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1127</v>
      </c>
      <c r="W101" s="174" t="s">
        <v>1128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1129</v>
      </c>
      <c r="BK101" s="17" t="s">
        <v>1129</v>
      </c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 t="s">
        <v>1130</v>
      </c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>
        <v>0.38333333333333336</v>
      </c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>
        <v>1</v>
      </c>
      <c r="BI104" s="17"/>
      <c r="BJ104" s="17" t="s">
        <v>1131</v>
      </c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>N5945996</v>
      </c>
      <c r="B108" s="172">
        <v>45996</v>
      </c>
      <c r="C108" s="8">
        <f>IF(BS_CONTROLE[[#This Row],[DATA]]="","",WEEKNUM(BS_CONTROLE[[#This Row],[DATA]]))</f>
        <v>49</v>
      </c>
      <c r="D108" s="52" t="s">
        <v>1132</v>
      </c>
      <c r="E108" s="295">
        <v>103</v>
      </c>
      <c r="F108" s="173" t="s">
        <v>331</v>
      </c>
      <c r="G108" s="9" t="str">
        <f>IF(D108="","*",VLOOKUP(F108,BS_ATIVIDADE[#All],3,FALSE))</f>
        <v>OUTROS</v>
      </c>
      <c r="H108" s="174" t="s">
        <v>1133</v>
      </c>
      <c r="I108" s="174" t="s">
        <v>1134</v>
      </c>
      <c r="J108" s="218">
        <v>56</v>
      </c>
      <c r="K108" s="218">
        <v>256</v>
      </c>
      <c r="L108" s="84" t="s">
        <v>317</v>
      </c>
      <c r="M108" s="205" t="s">
        <v>1135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8" s="174"/>
      <c r="P108" s="174">
        <v>4.1666666666666664E-2</v>
      </c>
      <c r="Q108" s="84">
        <v>1</v>
      </c>
      <c r="R108" s="10" t="str">
        <f>IFERROR(_xlfn.XLOOKUP(F108, BS_ATIVIDADE[ATIVIDADE],BS_ATIVIDADE[UNIDADE] ), "*")</f>
        <v>BINÁRIO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ZGA</v>
      </c>
      <c r="V108" s="262" t="s">
        <v>945</v>
      </c>
      <c r="W108" s="174" t="s">
        <v>1136</v>
      </c>
      <c r="X108" s="219" t="s">
        <v>662</v>
      </c>
      <c r="Y108" s="159"/>
      <c r="Z108" s="159"/>
      <c r="AA108" s="84" t="s">
        <v>1137</v>
      </c>
      <c r="AB108" s="71" t="s">
        <v>653</v>
      </c>
      <c r="AC108" s="71" t="s">
        <v>648</v>
      </c>
      <c r="AD108" s="174">
        <v>0.375</v>
      </c>
      <c r="AE108" s="84">
        <v>9272</v>
      </c>
      <c r="AF108" s="84" t="s">
        <v>317</v>
      </c>
      <c r="AG108" s="84" t="s">
        <v>317</v>
      </c>
      <c r="AH108" s="49"/>
      <c r="AI108" s="143" t="str">
        <f>IF(BS_CONTROLE[[#This Row],[Atividade]]=0, "-", BS_CONTROLE[[#This Row],[Atividade]])</f>
        <v>DESLOCAMENTO</v>
      </c>
      <c r="AJ108" s="9" t="str">
        <f>IF(D108="","*",VLOOKUP(AI108,BS_ATIVIDADE[#Data],3,FALSE))</f>
        <v>OUTROS</v>
      </c>
      <c r="AK108" s="259" t="str">
        <f>IF(BS_CONTROLE[[#This Row],[Local - Partida]]=0, "-", BS_CONTROLE[[#This Row],[Local - Partida]])</f>
        <v>ZBV-3</v>
      </c>
      <c r="AL108" s="259" t="str">
        <f>IF(BS_CONTROLE[[#This Row],[Local - Encerramento]]=0, "-", BS_CONTROLE[[#This Row],[Local - Encerramento]])</f>
        <v>ZYU-1</v>
      </c>
      <c r="AM108" s="259" t="str">
        <f>IF(BS_CONTROLE[[#This Row],[Entre - Estações]]=0, "-", BS_CONTROLE[[#This Row],[Entre - Estações]])</f>
        <v>ZBV-ZYU</v>
      </c>
      <c r="AN108" s="259" t="str">
        <f>IF(BS_CONTROLE[[#This Row],[SB]]=0, "-", BS_CONTROLE[[#This Row],[SB]])</f>
        <v>ZQBZBL</v>
      </c>
      <c r="AO108" s="260">
        <f>IF(BS_CONTROLE[[#This Row],[SUB]]=0, "-", BS_CONTROLE[[#This Row],[SUB]])</f>
        <v>56</v>
      </c>
      <c r="AP108" s="261">
        <f>IF(BS_CONTROLE[[#This Row],[KM - Inicio]]=0, "-", BS_CONTROLE[[#This Row],[KM - Inicio]])</f>
        <v>256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>
        <f t="shared" si="14"/>
        <v>0</v>
      </c>
      <c r="AZ108" s="14"/>
      <c r="BA108" s="72"/>
      <c r="BB108" s="10" t="str">
        <f>IFERROR(_xlfn.XLOOKUP(AI108, BS_ATIVIDADE[ATIVIDADE],BS_ATIVIDADE[UNIDADE] ), "*")</f>
        <v>BINÁRIO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ZGA</v>
      </c>
      <c r="BF108" s="262" t="str">
        <f>IF(BS_CONTROLE[[#This Row],[Responsavel pelo boletim]]=0, "-", BS_CONTROLE[[#This Row],[Responsavel pelo boletim]])</f>
        <v>PCM Via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sqref="A1:XFD1048576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77" t="s">
        <v>1138</v>
      </c>
      <c r="C2" s="377"/>
      <c r="D2" s="377"/>
      <c r="E2" s="377"/>
      <c r="F2" s="377"/>
      <c r="G2" s="377"/>
    </row>
    <row r="3" spans="2:7" ht="20.25" customHeight="1">
      <c r="B3" s="378"/>
      <c r="C3" s="378"/>
      <c r="D3" s="378"/>
      <c r="E3" s="378"/>
      <c r="F3" s="378"/>
      <c r="G3" s="378"/>
    </row>
    <row r="4" spans="2:7">
      <c r="B4" s="374" t="s">
        <v>1139</v>
      </c>
      <c r="C4" s="374" t="s">
        <v>1140</v>
      </c>
      <c r="D4" s="374" t="s">
        <v>1141</v>
      </c>
      <c r="E4" s="374" t="s">
        <v>1142</v>
      </c>
      <c r="F4" s="374" t="s">
        <v>8</v>
      </c>
      <c r="G4" s="374" t="s">
        <v>1143</v>
      </c>
    </row>
    <row r="5" spans="2:7">
      <c r="B5" s="379" t="s">
        <v>1137</v>
      </c>
      <c r="C5" s="379">
        <v>314978</v>
      </c>
      <c r="D5" s="379" t="s">
        <v>1144</v>
      </c>
      <c r="E5" s="379" t="s">
        <v>537</v>
      </c>
      <c r="F5" s="379" t="s">
        <v>101</v>
      </c>
      <c r="G5" s="379"/>
    </row>
    <row r="6" spans="2:7">
      <c r="B6" s="379" t="s">
        <v>1145</v>
      </c>
      <c r="C6" s="379">
        <v>256790</v>
      </c>
      <c r="D6" s="379" t="s">
        <v>1146</v>
      </c>
      <c r="E6" s="379" t="s">
        <v>537</v>
      </c>
      <c r="F6" s="379" t="s">
        <v>1147</v>
      </c>
      <c r="G6" s="380">
        <v>45992</v>
      </c>
    </row>
    <row r="7" spans="2:7">
      <c r="B7" s="379" t="s">
        <v>1148</v>
      </c>
      <c r="C7" s="379">
        <v>265193</v>
      </c>
      <c r="D7" s="379" t="s">
        <v>1149</v>
      </c>
      <c r="E7" s="379" t="s">
        <v>538</v>
      </c>
      <c r="F7" s="379" t="s">
        <v>1150</v>
      </c>
      <c r="G7" s="379"/>
    </row>
    <row r="8" spans="2:7">
      <c r="B8" s="379" t="s">
        <v>1151</v>
      </c>
      <c r="C8" s="379">
        <v>293716</v>
      </c>
      <c r="D8" s="379" t="s">
        <v>1152</v>
      </c>
      <c r="E8" s="379" t="s">
        <v>538</v>
      </c>
      <c r="F8" s="379" t="s">
        <v>1150</v>
      </c>
      <c r="G8" s="379"/>
    </row>
    <row r="9" spans="2:7">
      <c r="B9" s="379" t="s">
        <v>1153</v>
      </c>
      <c r="C9" s="379">
        <v>257258</v>
      </c>
      <c r="D9" s="379" t="s">
        <v>1154</v>
      </c>
      <c r="E9" s="379" t="s">
        <v>539</v>
      </c>
      <c r="F9" s="379" t="s">
        <v>144</v>
      </c>
      <c r="G9" s="379"/>
    </row>
    <row r="10" spans="2:7">
      <c r="B10" s="379" t="s">
        <v>1155</v>
      </c>
      <c r="C10" s="379">
        <v>371147</v>
      </c>
      <c r="D10" s="379" t="s">
        <v>1156</v>
      </c>
      <c r="E10" s="379" t="s">
        <v>539</v>
      </c>
      <c r="F10" s="379" t="s">
        <v>144</v>
      </c>
      <c r="G10" s="379"/>
    </row>
    <row r="11" spans="2:7">
      <c r="B11" s="379" t="s">
        <v>1157</v>
      </c>
      <c r="C11" s="379">
        <v>259230</v>
      </c>
      <c r="D11" s="379" t="s">
        <v>1158</v>
      </c>
      <c r="E11" s="379" t="s">
        <v>539</v>
      </c>
      <c r="F11" s="379" t="s">
        <v>144</v>
      </c>
      <c r="G11" s="380">
        <v>45992</v>
      </c>
    </row>
    <row r="12" spans="2:7">
      <c r="B12" s="379" t="s">
        <v>1159</v>
      </c>
      <c r="C12" s="379">
        <v>370705</v>
      </c>
      <c r="D12" s="379"/>
      <c r="E12" s="379" t="s">
        <v>539</v>
      </c>
      <c r="F12" s="379" t="s">
        <v>144</v>
      </c>
      <c r="G12" s="379"/>
    </row>
    <row r="13" spans="2:7">
      <c r="B13" s="379" t="s">
        <v>1160</v>
      </c>
      <c r="C13" s="379">
        <v>258542</v>
      </c>
      <c r="D13" s="379" t="s">
        <v>1161</v>
      </c>
      <c r="E13" s="379" t="s">
        <v>540</v>
      </c>
      <c r="F13" s="379" t="s">
        <v>180</v>
      </c>
      <c r="G13" s="379"/>
    </row>
    <row r="14" spans="2:7">
      <c r="B14" s="379" t="s">
        <v>1162</v>
      </c>
      <c r="C14" s="379">
        <v>257050</v>
      </c>
      <c r="D14" s="379" t="s">
        <v>1163</v>
      </c>
      <c r="E14" s="379" t="s">
        <v>540</v>
      </c>
      <c r="F14" s="379" t="s">
        <v>180</v>
      </c>
      <c r="G14" s="379"/>
    </row>
    <row r="15" spans="2:7">
      <c r="B15" s="379"/>
      <c r="C15" s="379"/>
      <c r="D15" s="379"/>
      <c r="E15" s="379"/>
      <c r="F15" s="379"/>
      <c r="G15" s="379"/>
    </row>
    <row r="16" spans="2:7">
      <c r="B16" s="379"/>
      <c r="C16" s="379"/>
      <c r="D16" s="379"/>
      <c r="E16" s="379"/>
      <c r="F16" s="379"/>
      <c r="G16" s="379"/>
    </row>
    <row r="17" spans="2:7">
      <c r="B17" s="379"/>
      <c r="C17" s="379"/>
      <c r="D17" s="379"/>
      <c r="E17" s="379"/>
      <c r="F17" s="379"/>
      <c r="G17" s="379"/>
    </row>
    <row r="18" spans="2:7">
      <c r="B18" s="379"/>
      <c r="C18" s="379"/>
      <c r="D18" s="379"/>
      <c r="E18" s="379"/>
      <c r="F18" s="379"/>
      <c r="G18" s="379"/>
    </row>
    <row r="19" spans="2:7">
      <c r="B19" s="379"/>
      <c r="C19" s="379"/>
      <c r="D19" s="379"/>
      <c r="E19" s="379"/>
      <c r="F19" s="379"/>
      <c r="G19" s="379"/>
    </row>
    <row r="20" spans="2:7">
      <c r="B20" s="379"/>
      <c r="C20" s="379"/>
      <c r="D20" s="379"/>
      <c r="E20" s="379"/>
      <c r="F20" s="379"/>
      <c r="G20" s="379"/>
    </row>
    <row r="21" spans="2:7">
      <c r="B21" s="379"/>
      <c r="C21" s="379"/>
      <c r="D21" s="379"/>
      <c r="E21" s="379"/>
      <c r="F21" s="379"/>
      <c r="G21" s="379"/>
    </row>
    <row r="22" spans="2:7">
      <c r="B22" s="379"/>
      <c r="C22" s="379"/>
      <c r="D22" s="379"/>
      <c r="E22" s="379"/>
      <c r="F22" s="379"/>
      <c r="G22" s="379"/>
    </row>
    <row r="23" spans="2:7">
      <c r="B23" s="379"/>
      <c r="C23" s="379"/>
      <c r="D23" s="379"/>
      <c r="E23" s="379"/>
      <c r="F23" s="379"/>
      <c r="G23" s="379"/>
    </row>
    <row r="24" spans="2:7">
      <c r="B24" s="379"/>
      <c r="C24" s="379"/>
      <c r="D24" s="379"/>
      <c r="E24" s="379"/>
      <c r="F24" s="379"/>
      <c r="G24" s="379"/>
    </row>
    <row r="25" spans="2:7">
      <c r="B25" s="379"/>
      <c r="C25" s="379"/>
      <c r="D25" s="379"/>
      <c r="E25" s="379"/>
      <c r="F25" s="379"/>
      <c r="G25" s="379"/>
    </row>
    <row r="26" spans="2:7">
      <c r="B26" s="379"/>
      <c r="C26" s="379"/>
      <c r="D26" s="379"/>
      <c r="E26" s="379"/>
      <c r="F26" s="379"/>
      <c r="G26" s="379"/>
    </row>
    <row r="27" spans="2:7">
      <c r="B27" s="379"/>
      <c r="C27" s="379"/>
      <c r="D27" s="379"/>
      <c r="E27" s="379"/>
      <c r="F27" s="379"/>
      <c r="G27" s="379"/>
    </row>
    <row r="28" spans="2:7">
      <c r="B28" s="379"/>
      <c r="C28" s="379"/>
      <c r="D28" s="379"/>
      <c r="E28" s="379"/>
      <c r="F28" s="379"/>
      <c r="G28" s="379"/>
    </row>
    <row r="29" spans="2:7">
      <c r="B29" s="379"/>
      <c r="C29" s="379"/>
      <c r="D29" s="379"/>
      <c r="E29" s="379"/>
      <c r="F29" s="379"/>
      <c r="G29" s="379"/>
    </row>
    <row r="30" spans="2:7">
      <c r="B30" s="379"/>
      <c r="C30" s="379"/>
      <c r="D30" s="379"/>
      <c r="E30" s="379"/>
      <c r="F30" s="379"/>
      <c r="G30" s="379"/>
    </row>
    <row r="31" spans="2:7">
      <c r="B31" s="379"/>
      <c r="C31" s="379"/>
      <c r="D31" s="379"/>
      <c r="E31" s="379"/>
      <c r="F31" s="379"/>
      <c r="G31" s="379"/>
    </row>
    <row r="32" spans="2:7">
      <c r="B32" s="379"/>
      <c r="C32" s="379"/>
      <c r="D32" s="379"/>
      <c r="E32" s="379"/>
      <c r="F32" s="379"/>
      <c r="G32" s="379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24" sqref="D24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55" t="s">
        <v>1164</v>
      </c>
      <c r="D1" s="355"/>
      <c r="E1" s="355"/>
      <c r="F1" s="355"/>
      <c r="G1" s="355"/>
      <c r="H1" s="355"/>
    </row>
    <row r="2" spans="3:8">
      <c r="C2" s="355"/>
      <c r="D2" s="355"/>
      <c r="E2" s="355"/>
      <c r="F2" s="355"/>
      <c r="G2" s="355"/>
      <c r="H2" s="355"/>
    </row>
    <row r="3" spans="3:8" ht="34.5" customHeight="1">
      <c r="C3" s="327" t="s">
        <v>410</v>
      </c>
      <c r="D3" s="327" t="s">
        <v>1165</v>
      </c>
      <c r="E3" s="327" t="s">
        <v>1166</v>
      </c>
      <c r="F3" s="327" t="s">
        <v>1167</v>
      </c>
      <c r="G3" s="374" t="s">
        <v>1168</v>
      </c>
      <c r="H3" s="327" t="s">
        <v>1169</v>
      </c>
    </row>
    <row r="4" spans="3:8">
      <c r="C4" s="370" t="s">
        <v>537</v>
      </c>
      <c r="D4" s="370">
        <v>9347</v>
      </c>
      <c r="E4" s="371">
        <v>45985</v>
      </c>
      <c r="F4" s="370">
        <v>7000</v>
      </c>
      <c r="G4" s="375" t="s">
        <v>1170</v>
      </c>
      <c r="H4" s="370"/>
    </row>
    <row r="5" spans="3:8">
      <c r="C5" s="370" t="s">
        <v>538</v>
      </c>
      <c r="D5" s="370">
        <v>7694</v>
      </c>
      <c r="E5" s="371">
        <v>45993</v>
      </c>
      <c r="F5" s="370">
        <v>10400</v>
      </c>
      <c r="G5" s="375" t="s">
        <v>1171</v>
      </c>
      <c r="H5" s="370"/>
    </row>
    <row r="6" spans="3:8">
      <c r="C6" s="372" t="s">
        <v>539</v>
      </c>
      <c r="D6" s="372">
        <v>9403</v>
      </c>
      <c r="E6" s="373">
        <v>45972</v>
      </c>
      <c r="F6" s="372" t="s">
        <v>1172</v>
      </c>
      <c r="G6" s="376" t="s">
        <v>1173</v>
      </c>
      <c r="H6" s="372" t="s">
        <v>923</v>
      </c>
    </row>
    <row r="7" spans="3:8">
      <c r="C7" s="370" t="s">
        <v>539</v>
      </c>
      <c r="D7" s="370">
        <v>7663</v>
      </c>
      <c r="E7" s="371">
        <v>45988</v>
      </c>
      <c r="F7" s="370">
        <v>12000</v>
      </c>
      <c r="G7" s="375" t="s">
        <v>1174</v>
      </c>
      <c r="H7" s="370"/>
    </row>
    <row r="8" spans="3:8">
      <c r="C8" s="370" t="s">
        <v>464</v>
      </c>
      <c r="D8" s="370" t="s">
        <v>1175</v>
      </c>
      <c r="E8" s="371">
        <v>45993</v>
      </c>
      <c r="F8" s="370">
        <v>12000</v>
      </c>
      <c r="G8" s="375" t="s">
        <v>1176</v>
      </c>
      <c r="H8" s="370"/>
    </row>
    <row r="9" spans="3:8" ht="29.25">
      <c r="C9" s="370" t="s">
        <v>464</v>
      </c>
      <c r="D9" s="370" t="s">
        <v>1177</v>
      </c>
      <c r="E9" s="371">
        <v>45993</v>
      </c>
      <c r="F9" s="370">
        <v>9000</v>
      </c>
      <c r="G9" s="375" t="s">
        <v>1178</v>
      </c>
      <c r="H9" s="370"/>
    </row>
    <row r="10" spans="3:8" ht="29.25">
      <c r="C10" s="370" t="s">
        <v>464</v>
      </c>
      <c r="D10" s="370" t="s">
        <v>1179</v>
      </c>
      <c r="E10" s="371">
        <v>45993</v>
      </c>
      <c r="F10" s="370">
        <v>10000</v>
      </c>
      <c r="G10" s="375" t="s">
        <v>1178</v>
      </c>
      <c r="H10" s="370"/>
    </row>
    <row r="11" spans="3:8">
      <c r="C11" s="370" t="s">
        <v>535</v>
      </c>
      <c r="D11" s="370"/>
      <c r="E11" s="370"/>
      <c r="F11" s="370"/>
      <c r="G11" s="375"/>
      <c r="H11" s="370"/>
    </row>
    <row r="12" spans="3:8">
      <c r="C12" s="370" t="s">
        <v>540</v>
      </c>
      <c r="D12" s="370">
        <v>9038</v>
      </c>
      <c r="E12" s="371">
        <v>45989</v>
      </c>
      <c r="F12" s="370">
        <v>11238</v>
      </c>
      <c r="G12" s="375" t="s">
        <v>1180</v>
      </c>
      <c r="H12" s="370"/>
    </row>
    <row r="13" spans="3:8">
      <c r="C13" s="370"/>
      <c r="D13" s="370"/>
      <c r="E13" s="370"/>
      <c r="F13" s="370"/>
      <c r="G13" s="375"/>
      <c r="H13" s="370"/>
    </row>
    <row r="14" spans="3:8">
      <c r="C14" s="370"/>
      <c r="D14" s="370"/>
      <c r="E14" s="370"/>
      <c r="F14" s="370"/>
      <c r="G14" s="375"/>
      <c r="H14" s="370"/>
    </row>
    <row r="15" spans="3:8">
      <c r="C15" s="370"/>
      <c r="D15" s="370"/>
      <c r="E15" s="370"/>
      <c r="F15" s="370"/>
      <c r="G15" s="375"/>
      <c r="H15" s="370"/>
    </row>
    <row r="16" spans="3:8">
      <c r="C16" s="370"/>
      <c r="D16" s="370"/>
      <c r="E16" s="370"/>
      <c r="F16" s="370"/>
      <c r="G16" s="375"/>
      <c r="H16" s="370"/>
    </row>
    <row r="17" spans="3:8">
      <c r="C17" s="370"/>
      <c r="D17" s="370"/>
      <c r="E17" s="370"/>
      <c r="F17" s="370"/>
      <c r="G17" s="375"/>
      <c r="H17" s="370"/>
    </row>
    <row r="18" spans="3:8">
      <c r="C18" s="370"/>
      <c r="D18" s="370"/>
      <c r="E18" s="370"/>
      <c r="F18" s="370"/>
      <c r="G18" s="375"/>
      <c r="H18" s="370"/>
    </row>
    <row r="19" spans="3:8">
      <c r="C19" s="370"/>
      <c r="D19" s="370"/>
      <c r="E19" s="370"/>
      <c r="F19" s="370"/>
      <c r="G19" s="375"/>
      <c r="H19" s="370"/>
    </row>
    <row r="20" spans="3:8">
      <c r="C20" s="370"/>
      <c r="D20" s="370"/>
      <c r="E20" s="370"/>
      <c r="F20" s="370"/>
      <c r="G20" s="375"/>
      <c r="H20" s="370"/>
    </row>
    <row r="21" spans="3:8">
      <c r="C21" s="370"/>
      <c r="D21" s="370"/>
      <c r="E21" s="370"/>
      <c r="F21" s="370"/>
      <c r="G21" s="375"/>
      <c r="H21" s="370"/>
    </row>
    <row r="22" spans="3:8">
      <c r="C22" s="370"/>
      <c r="D22" s="370"/>
      <c r="E22" s="370"/>
      <c r="F22" s="370"/>
      <c r="G22" s="375"/>
      <c r="H22" s="370"/>
    </row>
    <row r="23" spans="3:8">
      <c r="C23" s="370"/>
      <c r="D23" s="370"/>
      <c r="E23" s="370"/>
      <c r="F23" s="370"/>
      <c r="G23" s="375"/>
      <c r="H23" s="370"/>
    </row>
    <row r="24" spans="3:8">
      <c r="C24" s="370"/>
      <c r="D24" s="370"/>
      <c r="E24" s="370"/>
      <c r="F24" s="370"/>
      <c r="G24" s="375"/>
      <c r="H24" s="370"/>
    </row>
    <row r="25" spans="3:8">
      <c r="C25" s="370"/>
      <c r="D25" s="370"/>
      <c r="E25" s="370"/>
      <c r="F25" s="370"/>
      <c r="G25" s="375"/>
      <c r="H25" s="370"/>
    </row>
    <row r="26" spans="3:8">
      <c r="C26" s="370"/>
      <c r="D26" s="370"/>
      <c r="E26" s="370"/>
      <c r="F26" s="370"/>
      <c r="G26" s="375"/>
      <c r="H26" s="370"/>
    </row>
    <row r="27" spans="3:8">
      <c r="C27" s="370"/>
      <c r="D27" s="370"/>
      <c r="E27" s="370"/>
      <c r="F27" s="370"/>
      <c r="G27" s="375"/>
      <c r="H27" s="370"/>
    </row>
    <row r="28" spans="3:8">
      <c r="C28" s="370"/>
      <c r="D28" s="370"/>
      <c r="E28" s="370"/>
      <c r="F28" s="370"/>
      <c r="G28" s="375"/>
      <c r="H28" s="370"/>
    </row>
    <row r="29" spans="3:8">
      <c r="C29" s="370"/>
      <c r="D29" s="370"/>
      <c r="E29" s="370"/>
      <c r="F29" s="370"/>
      <c r="G29" s="375"/>
      <c r="H29" s="370"/>
    </row>
    <row r="30" spans="3:8">
      <c r="C30" s="370"/>
      <c r="D30" s="370"/>
      <c r="E30" s="370"/>
      <c r="F30" s="370"/>
      <c r="G30" s="375"/>
      <c r="H30" s="370"/>
    </row>
    <row r="31" spans="3:8">
      <c r="C31" s="370"/>
      <c r="D31" s="370"/>
      <c r="E31" s="370"/>
      <c r="F31" s="370"/>
      <c r="G31" s="375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6" t="s">
        <v>1181</v>
      </c>
      <c r="D5" s="357"/>
      <c r="E5" s="357"/>
      <c r="F5" s="357"/>
      <c r="G5" s="357"/>
      <c r="H5" s="357"/>
      <c r="I5" s="357"/>
      <c r="J5" s="358"/>
      <c r="K5" s="359" t="s">
        <v>1182</v>
      </c>
      <c r="L5" s="360"/>
      <c r="M5" s="360"/>
      <c r="N5" s="360"/>
      <c r="O5" s="361" t="s">
        <v>1183</v>
      </c>
      <c r="P5" s="362"/>
      <c r="Q5" s="363"/>
    </row>
    <row r="6" spans="1:17" s="94" customFormat="1" ht="15.75" customHeight="1">
      <c r="A6" s="88" t="s">
        <v>1184</v>
      </c>
      <c r="B6" s="95" t="s">
        <v>1185</v>
      </c>
      <c r="C6" s="96" t="s">
        <v>869</v>
      </c>
      <c r="D6" s="97" t="s">
        <v>870</v>
      </c>
      <c r="E6" s="96" t="s">
        <v>1186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1187</v>
      </c>
      <c r="M6" s="140" t="s">
        <v>335</v>
      </c>
      <c r="N6" s="141" t="s">
        <v>864</v>
      </c>
      <c r="O6" s="247" t="s">
        <v>907</v>
      </c>
      <c r="P6" s="158"/>
      <c r="Q6" s="194" t="s">
        <v>1188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1</v>
      </c>
      <c r="P83" s="91"/>
      <c r="Q83" s="146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198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1</v>
      </c>
      <c r="P86" s="91"/>
      <c r="Q86" s="146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2</v>
      </c>
      <c r="P99" s="91"/>
      <c r="Q99" s="146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1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1</v>
      </c>
      <c r="P106" s="91"/>
      <c r="Q106" s="146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N59</v>
      </c>
      <c r="F110" s="100" t="str">
        <f>IF(SP_SUL!H108="","*",SP_SUL!H108)</f>
        <v>ZBV-3</v>
      </c>
      <c r="G110" s="100" t="str">
        <f>IF(SP_SUL!M108="","*",SP_SUL!M108)</f>
        <v>ZBV-ZYU</v>
      </c>
      <c r="H110" s="155">
        <f>IF(SP_SUL!K108="","*",SP_SUL!K108)</f>
        <v>256</v>
      </c>
      <c r="I110" s="133" t="str">
        <f>IF(SP_SUL!O108="","*",SP_SUL!O108)</f>
        <v>*</v>
      </c>
      <c r="J110" s="133">
        <f>IF(SP_SUL!P108="","*",SP_SUL!P108)</f>
        <v>4.1666666666666664E-2</v>
      </c>
      <c r="K110" s="142" t="str">
        <f>IF(SP_SUL!AK108="","*",SP_SUL!AK108)</f>
        <v>ZBV-3</v>
      </c>
      <c r="L110" s="142" t="str">
        <f>IF(SP_SUL!AM108="","*",SP_SUL!AM108)</f>
        <v>ZBV-ZYU</v>
      </c>
      <c r="M110" s="142">
        <f>IF(SP_SUL!AP108="","*",SP_SUL!AP108)</f>
        <v>256</v>
      </c>
      <c r="N110" s="142" t="str">
        <f>IF(SP_SUL!AM108="","*",SP_SUL!AM108)</f>
        <v>ZBV-ZYU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1188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4"/>
      <c r="B1" s="365"/>
      <c r="C1" s="366"/>
      <c r="L1" s="102"/>
      <c r="M1" s="125"/>
      <c r="N1" s="269"/>
      <c r="O1" s="269"/>
      <c r="P1" s="171"/>
      <c r="Q1" s="367" t="s">
        <v>917</v>
      </c>
      <c r="R1" s="368"/>
      <c r="U1" s="103"/>
      <c r="V1" s="369" t="s">
        <v>1189</v>
      </c>
      <c r="W1" s="369"/>
      <c r="X1" s="369"/>
      <c r="Y1" s="105"/>
    </row>
    <row r="2" spans="1:25" s="101" customFormat="1" ht="11.25" customHeight="1">
      <c r="A2" s="106" t="s">
        <v>1190</v>
      </c>
      <c r="B2" s="106" t="s">
        <v>1185</v>
      </c>
      <c r="C2" s="106" t="s">
        <v>313</v>
      </c>
      <c r="D2" s="107" t="s">
        <v>869</v>
      </c>
      <c r="E2" s="107" t="s">
        <v>870</v>
      </c>
      <c r="F2" s="107" t="s">
        <v>1184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1191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*</v>
      </c>
      <c r="L77" s="111" t="str">
        <f>IF(SP_SUL!N79="","*",SP_SUL!N79)</f>
        <v>*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*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Oportunidade</v>
      </c>
      <c r="C106" s="110" t="str">
        <f>IF(SP_SUL!Z108="","*",SP_SUL!Z108)</f>
        <v>*</v>
      </c>
      <c r="D106" s="111" t="str">
        <f>IF(SP_SUL!S108="","*",SP_SUL!S108)</f>
        <v>SP SUL</v>
      </c>
      <c r="E106" s="111" t="str">
        <f>IF(SP_SUL!T108="","*",SP_SUL!T108)</f>
        <v>ZBV-ZKE</v>
      </c>
      <c r="F106" s="111">
        <f>IF(SP_SUL!B108="","*",SP_SUL!B108)</f>
        <v>45996</v>
      </c>
      <c r="G106" s="111" t="str">
        <f>IF(SP_SUL!D108="","*",SP_SUL!D108)</f>
        <v>N59</v>
      </c>
      <c r="H106" s="111" t="str">
        <f>IF(SP_SUL!F108="","*",SP_SUL!F108)</f>
        <v>DESLOCAMENTO</v>
      </c>
      <c r="I106" s="111" t="str">
        <f>IF(SP_SUL!H108="","*",SP_SUL!H108)</f>
        <v>ZBV-3</v>
      </c>
      <c r="J106" s="111" t="str">
        <f>IF(SP_SUL!I108="","*",SP_SUL!I108)</f>
        <v>ZYU-1</v>
      </c>
      <c r="K106" s="111" t="str">
        <f>IF(SP_SUL!M108="","*",SP_SUL!M108)</f>
        <v>ZBV-ZYU</v>
      </c>
      <c r="L106" s="111" t="str">
        <f>IF(SP_SUL!N108="","*",SP_SUL!N108)</f>
        <v>ZQBZBL</v>
      </c>
      <c r="M106" s="112">
        <f>IF(SP_SUL!J108="","*",SP_SUL!J108)</f>
        <v>56</v>
      </c>
      <c r="N106" s="271">
        <f>IF(SP_SUL!K108="","*",SP_SUL!K108)</f>
        <v>256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>
        <f>IF(SP_SUL!P108="","*",SP_SUL!P108)</f>
        <v>4.1666666666666664E-2</v>
      </c>
      <c r="S106" s="111" t="str">
        <f>IF(SP_SUL!Q108="","*",CONCATENATE(SP_SUL!Q108," ",SP_SUL!R108))</f>
        <v>1 BINÁRIO</v>
      </c>
      <c r="T106" s="111" t="str">
        <f>IF(SP_SUL!V108="","*",SP_SUL!V108)</f>
        <v>PCM Via</v>
      </c>
      <c r="U106" s="111" t="str">
        <f>IF(SP_SUL!W108="","*",SP_SUL!W108)</f>
        <v>Deslocamento da locomotiva 9272 de ZBV para ZYU (W59)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1192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1193</v>
      </c>
      <c r="C2" s="96" t="s">
        <v>854</v>
      </c>
      <c r="D2" s="96" t="s">
        <v>856</v>
      </c>
      <c r="E2" s="96" t="s">
        <v>1194</v>
      </c>
      <c r="F2" s="96" t="s">
        <v>1195</v>
      </c>
      <c r="G2" s="96" t="s">
        <v>1196</v>
      </c>
      <c r="H2" s="96" t="s">
        <v>1197</v>
      </c>
      <c r="I2" s="96" t="s">
        <v>1198</v>
      </c>
      <c r="J2" s="96" t="s">
        <v>1199</v>
      </c>
      <c r="K2" s="132" t="s">
        <v>1200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*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>
        <f>IF(SP_SUL!B108="","*",SP_SUL!B108)</f>
        <v>45996</v>
      </c>
      <c r="D106" s="122" t="str">
        <f>IF(SP_SUL!D108="","*",SP_SUL!D108)</f>
        <v>N59</v>
      </c>
      <c r="E106" s="122" t="str">
        <f>IF(SP_SUL!H108="","*",SP_SUL!H108)</f>
        <v>ZBV-3</v>
      </c>
      <c r="F106" s="138" t="str">
        <f>IF(SP_SUL!M108="","*",SP_SUL!M108)</f>
        <v>ZBV-ZYU</v>
      </c>
      <c r="G106" s="122" t="str">
        <f>IF(SP_SUL!I108="","*",SP_SUL!I108)</f>
        <v>ZYU-1</v>
      </c>
      <c r="H106" s="122" t="str">
        <f>IF(SP_SUL!AB108="","*",SP_SUL!AB108)</f>
        <v>FIXO</v>
      </c>
      <c r="I106" s="122" t="str">
        <f>IF(SP_SUL!AC108="","*",SP_SUL!AC108)</f>
        <v>ACIONAMENTO</v>
      </c>
      <c r="J106" s="123" t="str">
        <f>IF(SP_SUL!AA108="","*",SP_SUL!AA108)</f>
        <v>Cotona</v>
      </c>
      <c r="K106" s="135">
        <f>IF(SP_SUL!AD108="","*",SP_SUL!AD108)</f>
        <v>0.375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2025-12-04T13:37:58Z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