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643" documentId="8_{B6337239-1A00-434D-AAD0-422EA1FEB5AE}" xr6:coauthVersionLast="47" xr6:coauthVersionMax="47" xr10:uidLastSave="{10FC3303-8B1A-458C-B485-4A7696DC6011}"/>
  <bookViews>
    <workbookView xWindow="-120" yWindow="-120" windowWidth="20730" windowHeight="11040" firstSheet="3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52" i="1" l="1" a="1"/>
  <c r="BC52" i="1"/>
  <c r="T52" i="1" a="1"/>
  <c r="T52" i="1"/>
  <c r="S52" i="1" a="1"/>
  <c r="S52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R44" i="16" s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R46" i="16" s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K47" i="16"/>
  <c r="L47" i="16"/>
  <c r="R52" i="1"/>
  <c r="R47" i="16" s="1"/>
  <c r="D47" i="16"/>
  <c r="E47" i="16"/>
  <c r="AI52" i="1"/>
  <c r="AJ52" i="1"/>
  <c r="AK52" i="1"/>
  <c r="K49" i="11" s="1"/>
  <c r="AL52" i="1"/>
  <c r="AM52" i="1"/>
  <c r="AN52" i="1"/>
  <c r="AO52" i="1"/>
  <c r="AP52" i="1"/>
  <c r="M49" i="11" s="1"/>
  <c r="AQ52" i="1"/>
  <c r="BB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L49" i="16"/>
  <c r="R54" i="1"/>
  <c r="R49" i="16" s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L50" i="16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E52" i="1" l="1"/>
  <c r="BD52" i="1" a="1"/>
  <c r="BD52" i="1" s="1"/>
  <c r="BQ309" i="1"/>
  <c r="BQ306" i="1"/>
  <c r="BQ303" i="1"/>
  <c r="BQ300" i="1"/>
  <c r="BQ297" i="1"/>
  <c r="BQ294" i="1"/>
  <c r="BQ291" i="1"/>
  <c r="BQ288" i="1"/>
  <c r="BQ285" i="1"/>
  <c r="BQ282" i="1"/>
  <c r="BQ279" i="1"/>
  <c r="BQ41" i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<sst xmlns="http://schemas.openxmlformats.org/spreadsheetml/2006/main" count="4539" uniqueCount="1398">
  <si>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</si>
  <si>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</si>
  <si>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</si>
  <si>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</si>
  <si>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</si>
  <si>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</si>
  <si>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</si>
  <si>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</si>
  <si>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</si>
  <si>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</si>
  <si>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</si>
  <si>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</si>
  <si>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</si>
  <si>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</si>
  <si>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</si>
  <si>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</si>
  <si>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</si>
  <si>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</si>
  <si>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</si>
  <si>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</si>
  <si>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</si>
  <si>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</si>
  <si>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</si>
  <si>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</si>
  <si>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</si>
  <si>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</si>
  <si>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</si>
  <si>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</si>
  <si>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</si>
  <si>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</si>
  <si>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</si>
  <si>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</si>
  <si>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</si>
  <si>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</si>
  <si>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</si>
  <si>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</si>
  <si>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</si>
  <si>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</si>
  <si>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</si>
  <si>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</si>
  <si>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</si>
  <si>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</si>
  <si>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</si>
  <si>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</si>
  <si>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</si>
  <si>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</si>
  <si>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</si>
  <si>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</si>
  <si>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</si>
  <si>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</si>
  <si>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</si>
  <si>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</si>
  <si>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</si>
  <si>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</si>
  <si>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</si>
  <si>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</si>
  <si>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</si>
  <si>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</si>
  <si>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</si>
  <si>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</si>
  <si>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</si>
  <si>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</si>
  <si>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</si>
  <si>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</si>
  <si>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</si>
  <si>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</si>
  <si>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</si>
  <si>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</si>
  <si>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</si>
  <si>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</si>
  <si>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</si>
  <si>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</si>
  <si>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</si>
  <si>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</si>
  <si>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</si>
  <si>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</si>
  <si>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</si>
  <si>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</si>
  <si>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</si>
  <si>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</si>
  <si>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</si>
  <si>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</si>
  <si>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</si>
  <si>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</si>
  <si>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</si>
  <si>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</si>
  <si>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</si>
  <si>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</si>
  <si>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</si>
  <si>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</si>
  <si>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</si>
  <si>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</si>
  <si>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</si>
  <si>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</si>
  <si>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</si>
  <si>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</si>
  <si>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</si>
  <si>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</si>
  <si>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</si>
  <si>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</si>
  <si>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</si>
  <si>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</si>
  <si>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</si>
  <si>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</si>
  <si>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</si>
  <si>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</si>
  <si>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</si>
  <si>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</si>
  <si>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</si>
  <si>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</si>
  <si>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</si>
  <si>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</si>
  <si>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</si>
  <si>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</si>
  <si>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</si>
  <si>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</si>
  <si>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</si>
  <si>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</si>
  <si>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</si>
  <si>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</si>
  <si>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</si>
  <si>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</si>
  <si>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</si>
  <si>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</si>
  <si>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</si>
  <si>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</si>
  <si>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</si>
  <si>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</si>
  <si>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</si>
  <si>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</si>
  <si>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</si>
  <si>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</si>
  <si>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</si>
  <si>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</si>
  <si>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</si>
  <si>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</si>
  <si>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</si>
  <si>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</si>
  <si>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</si>
  <si>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</si>
  <si>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</si>
  <si>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</si>
  <si>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</si>
  <si>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</si>
  <si>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</si>
  <si>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</si>
  <si>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</si>
  <si>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</si>
  <si>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</si>
  <si>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</si>
  <si>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</si>
  <si>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</si>
  <si>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</si>
  <si>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</si>
  <si>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</si>
  <si>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</si>
  <si>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</si>
  <si>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</si>
  <si>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</si>
  <si>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</si>
  <si>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</si>
  <si>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</si>
  <si>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</si>
  <si>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</si>
  <si>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</si>
  <si>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</si>
  <si>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</si>
  <si>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</si>
  <si>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</si>
  <si>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</si>
  <si>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</si>
  <si>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</si>
  <si>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</si>
  <si>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</si>
  <si>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</si>
  <si>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</si>
  <si>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</si>
  <si>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</si>
  <si>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</si>
  <si>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</si>
  <si>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</si>
  <si>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</si>
  <si>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</si>
  <si>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</si>
  <si>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</si>
  <si>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</si>
  <si>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</si>
  <si>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</si>
  <si>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</si>
  <si>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</si>
  <si>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</si>
  <si>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</si>
  <si>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</si>
  <si>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</si>
  <si>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</si>
  <si>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</si>
  <si>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</si>
  <si>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</si>
  <si>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</si>
  <si>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</si>
  <si>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</si>
  <si>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</si>
  <si>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</si>
  <si>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</si>
  <si>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</si>
  <si>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</si>
  <si>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</si>
  <si>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</si>
  <si>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</si>
  <si>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</si>
  <si>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</si>
  <si>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</si>
  <si>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</si>
  <si>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</si>
  <si>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</si>
  <si>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</si>
  <si>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</si>
  <si>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</si>
  <si>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</si>
  <si>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</si>
  <si>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</si>
  <si>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</si>
  <si>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</si>
  <si>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</si>
  <si>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</si>
  <si>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</si>
  <si>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</si>
  <si>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</si>
  <si>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</si>
  <si>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</si>
  <si>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</si>
  <si>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</si>
  <si>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</si>
  <si>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</si>
  <si>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</si>
  <si>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</si>
  <si>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</si>
  <si>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</si>
  <si>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</si>
  <si>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</si>
  <si>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</si>
  <si>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</si>
  <si>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</si>
  <si>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</si>
  <si>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</si>
  <si>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</si>
  <si>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</si>
  <si>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</si>
  <si>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</si>
  <si>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</si>
  <si>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</si>
  <si>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</si>
  <si>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</si>
  <si>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</si>
  <si>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</si>
  <si>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</si>
  <si>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</si>
  <si>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</si>
  <si>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</si>
  <si>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</si>
  <si>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</si>
  <si>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</si>
  <si>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</si>
  <si>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</si>
  <si>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</si>
  <si>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</si>
  <si>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</si>
  <si>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</si>
  <si>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</si>
  <si>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</si>
  <si>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</si>
  <si>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</si>
  <si>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</si>
  <si>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</si>
  <si>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</si>
  <si>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</si>
  <si>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</si>
  <si>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</si>
  <si>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</si>
  <si>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</si>
  <si>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</si>
  <si>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</si>
  <si>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</si>
  <si>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</si>
  <si>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</si>
  <si>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</si>
  <si>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</si>
  <si>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</si>
  <si>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</si>
  <si>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</si>
  <si>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</si>
  <si>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</si>
  <si>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</si>
  <si>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</si>
  <si>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</si>
  <si>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</si>
  <si>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</si>
  <si>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</si>
  <si>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</si>
  <si>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</si>
  <si>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</si>
  <si>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</si>
  <si>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</si>
  <si>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</si>
  <si>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</si>
  <si>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</si>
  <si>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</si>
  <si>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</si>
  <si>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</si>
  <si>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</si>
  <si>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</si>
  <si>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</si>
  <si>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</si>
  <si>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</si>
  <si>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</si>
  <si>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</si>
  <si>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</si>
  <si>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</si>
  <si>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</si>
  <si>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</si>
  <si>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</si>
  <si>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</si>
  <si>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</si>
  <si>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</si>
  <si>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</si>
  <si>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</si>
  <si>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</si>
  <si>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</si>
  <si>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</si>
  <si>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</si>
  <si>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</si>
  <si>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</si>
  <si>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</si>
  <si>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</si>
  <si>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</si>
  <si>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</si>
  <si>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</si>
  <si>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</si>
  <si>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</si>
  <si>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</si>
  <si>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</si>
  <si>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</si>
  <si>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</si>
  <si>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</si>
  <si>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</si>
  <si>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</si>
  <si>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</si>
  <si>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</si>
  <si>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</si>
  <si>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</si>
  <si>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</si>
  <si>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</si>
  <si>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</si>
  <si>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</si>
  <si>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</si>
  <si>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</si>
  <si>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</si>
  <si>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</si>
  <si>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</si>
  <si>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</si>
  <si>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</si>
  <si>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</si>
  <si>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</si>
  <si>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</si>
  <si>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</si>
  <si>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</si>
  <si>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</si>
  <si>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</si>
  <si>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</si>
  <si>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</si>
  <si>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</si>
  <si>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</si>
  <si>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</si>
  <si>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</si>
  <si>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</si>
  <si>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</si>
  <si>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</si>
  <si>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</si>
  <si>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</si>
  <si>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</si>
  <si>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</si>
  <si>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</si>
  <si>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</si>
  <si>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</si>
  <si>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</si>
  <si>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</si>
  <si>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</si>
  <si>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</si>
  <si>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</si>
  <si>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</si>
  <si>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</si>
  <si>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</si>
  <si>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</si>
  <si>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</si>
  <si>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</si>
  <si>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</si>
  <si>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</si>
  <si>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</si>
  <si>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</si>
  <si>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</si>
  <si>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</si>
  <si>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</si>
  <si>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</si>
  <si>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</si>
  <si>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</si>
  <si>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</si>
  <si>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</si>
  <si>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</si>
  <si>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</si>
  <si>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</si>
  <si>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</si>
  <si>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</si>
  <si>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</si>
  <si>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</si>
  <si>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</si>
  <si>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</si>
  <si>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</si>
  <si>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</si>
  <si>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</si>
  <si>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</si>
  <si>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</si>
  <si>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</si>
  <si>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</si>
  <si>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</si>
  <si>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</si>
  <si>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</si>
  <si>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</si>
  <si>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</si>
  <si>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</si>
  <si>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</si>
  <si>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</si>
  <si>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</si>
  <si>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</si>
  <si>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</si>
  <si>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</si>
  <si>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</si>
  <si>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</si>
  <si>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</si>
  <si>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</si>
  <si>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</si>
  <si>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</si>
  <si>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</si>
  <si>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</si>
  <si>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</si>
  <si>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</si>
  <si>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</si>
  <si>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</si>
  <si>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</si>
  <si>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</si>
  <si>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</si>
  <si>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</si>
  <si>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</si>
  <si>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</si>
  <si>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</si>
  <si>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</si>
  <si>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</si>
  <si>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</si>
  <si>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</si>
  <si>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</si>
  <si>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</si>
  <si>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</si>
  <si>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</si>
  <si>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</si>
  <si>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</si>
  <si>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</si>
  <si>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</si>
  <si>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</si>
  <si>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</si>
  <si>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</si>
  <si>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</si>
  <si>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</si>
  <si>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</si>
  <si>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</si>
  <si>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</si>
  <si>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</si>
  <si>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</si>
  <si>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</si>
  <si>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</si>
  <si>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</si>
  <si>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</si>
  <si>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</si>
  <si>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</si>
  <si>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</si>
  <si>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</si>
  <si>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</si>
  <si>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</si>
  <si>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</si>
  <si>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</si>
  <si>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</si>
  <si>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</si>
  <si>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</si>
  <si>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</si>
  <si>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</si>
  <si>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</si>
  <si>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</si>
  <si>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</si>
  <si>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</si>
  <si>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</si>
  <si>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</si>
  <si>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</si>
  <si>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</si>
  <si>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</si>
  <si>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</si>
  <si>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</si>
  <si>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</si>
  <si>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</si>
  <si>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</si>
  <si>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</si>
  <si>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</si>
  <si>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</si>
  <si>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</si>
  <si>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</si>
  <si>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</si>
  <si>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</si>
  <si>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</si>
  <si>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</si>
  <si>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</si>
  <si>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</si>
  <si>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</si>
  <si>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</si>
  <si>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</si>
  <si>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</si>
  <si>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</si>
  <si>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</si>
  <si>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</si>
  <si>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</si>
  <si>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</si>
  <si>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</si>
  <si>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</si>
  <si>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</si>
  <si>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</si>
  <si>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</si>
  <si>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</si>
  <si>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</si>
  <si>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</si>
  <si>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</si>
  <si>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</si>
  <si>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</si>
  <si>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</si>
  <si>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</si>
  <si>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</si>
  <si>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</si>
  <si>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</si>
  <si>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</si>
  <si>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</si>
  <si>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</si>
  <si>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</si>
  <si>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</si>
  <si>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</si>
  <si>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</si>
  <si>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</si>
  <si>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</si>
  <si>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</si>
  <si>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</si>
  <si>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</si>
  <si>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</si>
  <si>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</si>
  <si>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</si>
  <si>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</si>
  <si>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</si>
  <si>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</si>
  <si>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</si>
  <si>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</si>
  <si>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</si>
  <si>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</si>
  <si>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</si>
  <si>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</si>
  <si>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</si>
  <si>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</si>
  <si>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</si>
  <si>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</si>
  <si>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</si>
  <si>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</si>
  <si>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</si>
  <si>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</si>
  <si>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</si>
  <si>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</si>
  <si>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</si>
  <si>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</si>
  <si>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</si>
  <si>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</si>
  <si>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</si>
  <si>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</si>
  <si>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</si>
  <si>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</si>
  <si>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</si>
  <si>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</si>
  <si>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</si>
  <si>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</si>
  <si>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</si>
  <si>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</si>
  <si>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</si>
  <si>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</si>
  <si>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</si>
  <si>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</si>
  <si>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</si>
  <si>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</si>
  <si>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</si>
  <si>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</si>
  <si>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</si>
  <si>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</si>
  <si>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</si>
  <si>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</si>
  <si>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</si>
  <si>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</si>
  <si>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</si>
  <si>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</si>
  <si>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</si>
  <si>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</si>
  <si>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</si>
  <si>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</si>
  <si>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</si>
  <si>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</si>
  <si>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</si>
  <si>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</si>
  <si>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</si>
  <si>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</si>
  <si>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</si>
  <si>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</si>
  <si>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</si>
  <si>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</si>
  <si>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</si>
  <si>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</si>
  <si>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</si>
  <si>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</si>
  <si>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</si>
  <si>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</si>
  <si>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</si>
  <si>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</si>
  <si>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</si>
  <si>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</si>
  <si>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</si>
  <si>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</si>
  <si>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</si>
  <si>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</si>
  <si>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</si>
  <si>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</si>
  <si>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</si>
  <si>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</si>
  <si>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</si>
  <si>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</si>
  <si>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</si>
  <si>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</si>
  <si>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</si>
  <si>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</si>
  <si>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</si>
  <si>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</si>
  <si>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</si>
  <si>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</si>
  <si>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</si>
  <si>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</si>
  <si>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</si>
  <si>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</si>
  <si>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</si>
  <si>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</si>
  <si>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</si>
  <si>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</si>
  <si>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</si>
  <si>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</si>
  <si>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</si>
  <si>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</si>
  <si>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</si>
  <si>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</si>
  <si>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</si>
  <si>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</si>
  <si>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</si>
  <si>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</si>
  <si>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</si>
  <si>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</si>
  <si>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</si>
  <si>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</si>
  <si>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</si>
  <si>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</si>
  <si>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</si>
  <si>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</si>
  <si>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</si>
  <si>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</si>
  <si>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</si>
  <si>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</si>
  <si>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</si>
  <si>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</si>
  <si>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</si>
  <si>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</si>
  <si>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</si>
  <si>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</si>
  <si>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</si>
  <si>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</si>
  <si>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</si>
  <si>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</si>
  <si>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</si>
  <si>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</si>
  <si>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</si>
  <si>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</si>
  <si>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</si>
  <si>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</si>
  <si>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</si>
  <si>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</si>
  <si>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</si>
  <si>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</si>
  <si>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</si>
  <si>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</si>
  <si>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</si>
  <si>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</si>
  <si>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</si>
  <si>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</si>
  <si>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</si>
  <si>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</si>
  <si>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</si>
  <si>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</si>
  <si>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</si>
  <si>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</si>
  <si>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</si>
  <si>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</si>
  <si>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</si>
  <si>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</si>
  <si>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</si>
  <si>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</si>
  <si>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</si>
  <si>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</si>
  <si>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</si>
  <si>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</si>
  <si>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</si>
  <si>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</si>
  <si>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</si>
  <si>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</si>
  <si>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</si>
  <si>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</si>
  <si>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</si>
  <si>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</si>
  <si>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</si>
  <si>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</si>
  <si>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</si>
  <si>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</si>
  <si>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</si>
  <si>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</si>
  <si>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</si>
  <si>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</si>
  <si>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</si>
  <si>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</si>
  <si>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</si>
  <si>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</si>
  <si>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</si>
  <si>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</si>
  <si>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</si>
  <si>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</si>
  <si>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</si>
  <si>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</si>
  <si>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</si>
  <si>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</si>
  <si>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</si>
  <si>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</si>
  <si>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</si>
  <si>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</si>
  <si>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</si>
  <si>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</si>
  <si>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</si>
  <si>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</si>
  <si>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</si>
  <si>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</si>
  <si>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</si>
  <si>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</si>
  <si>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</si>
  <si>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</si>
  <si>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</si>
  <si>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</si>
  <si>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</si>
  <si>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</si>
  <si>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</si>
  <si>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</si>
  <si>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</si>
  <si>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</si>
  <si>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</si>
  <si>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</si>
  <si>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</si>
  <si>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</si>
  <si>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</si>
  <si>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</si>
  <si>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</si>
  <si>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</si>
  <si>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</si>
  <si>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</si>
  <si>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</si>
  <si>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</si>
  <si>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</si>
  <si>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</si>
  <si>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</si>
  <si>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</si>
  <si>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</si>
  <si>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</si>
  <si>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</si>
  <si>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</si>
  <si>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</si>
  <si>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</si>
  <si>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</si>
  <si>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</si>
  <si>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</si>
  <si>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</si>
  <si>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</si>
  <si>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</si>
  <si>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</si>
  <si>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</si>
  <si>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</si>
  <si>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</si>
  <si>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</si>
  <si>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</si>
  <si>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</si>
  <si>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</si>
  <si>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</si>
  <si>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</si>
  <si>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</si>
  <si>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</si>
  <si>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</si>
  <si>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</si>
  <si>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</si>
  <si>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</si>
  <si>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</si>
  <si>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</si>
  <si>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</si>
  <si>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</si>
  <si>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</si>
  <si>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</si>
  <si>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</si>
  <si>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</si>
  <si>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</si>
  <si>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</si>
  <si>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</si>
  <si>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</si>
  <si>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</si>
  <si>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</si>
  <si>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</si>
  <si>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</si>
  <si>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</si>
  <si>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</si>
  <si>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</si>
  <si>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</si>
  <si>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</si>
  <si>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</si>
  <si>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</si>
  <si>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</si>
  <si>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</si>
  <si>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</si>
  <si>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</si>
  <si>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</si>
  <si>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</si>
  <si>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</si>
  <si>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</si>
  <si>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</si>
  <si>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</si>
  <si>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</si>
  <si>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</si>
  <si>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</si>
  <si>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</si>
  <si>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</si>
  <si>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</si>
  <si>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</si>
  <si>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</si>
  <si>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</si>
  <si>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</si>
  <si>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</si>
  <si>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</si>
  <si>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</si>
  <si>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</si>
  <si>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</si>
  <si>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</si>
  <si>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</si>
  <si>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</si>
  <si>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</si>
  <si>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</si>
  <si>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</si>
  <si>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</si>
  <si>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</si>
  <si>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</si>
  <si>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</si>
  <si>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</si>
  <si>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</si>
  <si>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</si>
  <si>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</si>
  <si>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</si>
  <si>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</si>
  <si>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</si>
  <si>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</si>
  <si>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</si>
  <si>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</si>
  <si>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</si>
  <si>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</si>
  <si>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</si>
  <si>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</si>
  <si>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</si>
  <si>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</si>
  <si>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</si>
  <si>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</si>
  <si>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</si>
  <si>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</si>
  <si>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</si>
  <si>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</si>
  <si>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</si>
  <si>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</si>
  <si>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</si>
  <si>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</si>
  <si>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</si>
  <si>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</si>
  <si>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</si>
  <si>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</si>
  <si>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</si>
  <si>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</si>
  <si>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</si>
  <si>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</si>
  <si>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</si>
  <si>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</si>
  <si>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</si>
  <si>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</si>
  <si>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</si>
  <si>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</si>
  <si>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</si>
  <si>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</si>
  <si>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</si>
  <si>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</si>
  <si>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</si>
  <si>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</si>
  <si>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</si>
  <si>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</si>
  <si>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</si>
  <si>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</si>
  <si>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</si>
  <si>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</si>
  <si>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</si>
  <si>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</si>
  <si>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</si>
  <si>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</si>
  <si>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</si>
  <si>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</si>
  <si>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</si>
  <si>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</si>
  <si>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</si>
  <si>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</si>
  <si>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</si>
  <si>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</si>
  <si>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</si>
  <si>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</si>
  <si>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</si>
  <si>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</si>
  <si>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</si>
  <si>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</si>
  <si>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</si>
  <si>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</si>
  <si>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</si>
  <si>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</si>
  <si>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</si>
  <si>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</si>
  <si>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</si>
  <si>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</si>
  <si>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</si>
  <si>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</si>
  <si>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</si>
  <si>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</si>
  <si>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</si>
  <si>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</si>
  <si>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</si>
  <si>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</si>
  <si>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</si>
  <si>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</si>
  <si>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</si>
  <si>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</si>
  <si>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</si>
  <si>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</si>
  <si>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</si>
  <si>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</si>
  <si>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</si>
  <si>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</si>
  <si>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</si>
  <si>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</si>
  <si>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</si>
  <si>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</si>
  <si>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</si>
  <si>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</si>
  <si>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</si>
  <si>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</si>
  <si>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</si>
  <si>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</si>
  <si>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</si>
  <si>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</si>
  <si>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</si>
  <si>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</si>
  <si>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</si>
  <si>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</si>
  <si>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</si>
  <si>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</si>
  <si>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</si>
  <si>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</si>
  <si>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</si>
  <si>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</si>
  <si>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</si>
  <si>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</si>
  <si>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</si>
  <si>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</si>
  <si>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</si>
  <si>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</si>
  <si>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</si>
  <si>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</si>
  <si>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</si>
  <si>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</si>
  <si>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</si>
  <si>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</si>
  <si>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</si>
  <si>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</si>
  <si>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</si>
  <si>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</si>
  <si>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</si>
  <si>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</si>
  <si>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</si>
  <si>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</si>
  <si>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</si>
  <si>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</si>
  <si>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</si>
  <si>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</si>
  <si>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</si>
  <si>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</si>
  <si>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</si>
  <si>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</si>
  <si>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</si>
  <si>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</si>
  <si>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</si>
  <si>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</si>
  <si>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</si>
  <si>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</si>
  <si>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</si>
  <si>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</si>
  <si>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</si>
  <si>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</si>
  <si>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</si>
  <si>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</si>
  <si>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</si>
  <si>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</si>
  <si>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</si>
  <si>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</si>
  <si>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</si>
  <si>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</si>
  <si>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</si>
  <si>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</si>
  <si>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</si>
  <si>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</si>
  <si>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</si>
  <si>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</si>
  <si>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</si>
  <si>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</si>
  <si>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</si>
  <si>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</si>
  <si>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</si>
  <si>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</si>
  <si>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</si>
  <si>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</si>
  <si>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</si>
  <si>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</si>
  <si>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</si>
  <si>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</si>
  <si>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</si>
  <si>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</si>
  <si>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</si>
  <si>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</si>
  <si>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</si>
  <si>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</si>
  <si>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</si>
  <si>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</si>
  <si>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</si>
  <si>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</si>
  <si>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</si>
  <si>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</si>
  <si>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</si>
  <si>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</si>
  <si>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</si>
  <si>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</si>
  <si>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</si>
  <si>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</si>
  <si>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</si>
  <si>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</si>
  <si>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</si>
  <si>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</si>
  <si>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</si>
  <si>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</si>
  <si>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</si>
  <si>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</si>
  <si>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</si>
  <si>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</si>
  <si>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</si>
  <si>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</si>
  <si>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</si>
  <si>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</si>
  <si>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</si>
  <si>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</si>
  <si>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</si>
  <si>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</si>
  <si>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</si>
  <si>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</si>
  <si>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</si>
  <si>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</si>
  <si>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</si>
  <si>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</si>
  <si>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</si>
  <si>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</si>
  <si>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</si>
  <si>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</si>
  <si>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</si>
  <si>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</si>
  <si>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</si>
  <si>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</si>
  <si>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</si>
  <si>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</si>
  <si>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</si>
  <si>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</si>
  <si>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</si>
  <si>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</si>
  <si>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</si>
  <si>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</si>
  <si>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</si>
  <si>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</si>
  <si>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</si>
  <si>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</si>
  <si>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</si>
  <si>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</si>
  <si>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</si>
  <si>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</si>
  <si>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</si>
  <si>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</si>
  <si>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</si>
  <si>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</si>
  <si>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</si>
  <si>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</si>
  <si>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</si>
  <si>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</si>
  <si>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</si>
  <si>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</si>
  <si>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</si>
  <si>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</si>
  <si>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</si>
  <si>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</si>
  <si>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</si>
  <si>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</si>
  <si>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</si>
  <si>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</si>
  <si>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</si>
  <si>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</si>
  <si>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</si>
  <si>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</si>
  <si>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Socaria mecaniazada</t>
  </si>
  <si>
    <t xml:space="preserve">MC1 08:25, aguarda autorização, previsão após I42 11h, autorizado 11:03, em deslocamento para intervalo </t>
  </si>
  <si>
    <t>Camila</t>
  </si>
  <si>
    <t>Inspeção - caminhão de linha</t>
  </si>
  <si>
    <t>MC1 10:41, negado devido V86 estar autorizado, deslocando para TAL solicitar MC1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</si>
  <si>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</si>
  <si>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</si>
  <si>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</si>
  <si>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</si>
  <si>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</si>
  <si>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</si>
  <si>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</si>
  <si>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</si>
  <si>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</si>
  <si>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</si>
  <si>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</si>
  <si>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>MC1 08:50, aguarda autorização, previsão de faixa após I39, autorizado 11:26, em intervalo 12:10</t>
  </si>
  <si>
    <t>Descarga de dormente</t>
  </si>
  <si>
    <t>2 (Eder e Maicon)</t>
  </si>
  <si>
    <t xml:space="preserve">Descanso equipe 13h, não solicita MC1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</si>
  <si>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</si>
  <si>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</si>
  <si>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</si>
  <si>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</si>
  <si>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</si>
  <si>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</si>
  <si>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</si>
  <si>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</si>
  <si>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</si>
  <si>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</si>
  <si>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>Extra</t>
  </si>
  <si>
    <t>MC1 08:27, aguarda autorização CCO, faixa após M85 14h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</si>
  <si>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</si>
  <si>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</si>
  <si>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</si>
  <si>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</si>
  <si>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</si>
  <si>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</si>
  <si>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>socaria mecanizada</t>
  </si>
  <si>
    <t>TIQN</t>
  </si>
  <si>
    <t>Troca de jacaré</t>
  </si>
  <si>
    <t>TRG2</t>
  </si>
  <si>
    <t>464TBL|TVL464</t>
  </si>
  <si>
    <t>1 JIC + 2 soldas</t>
  </si>
  <si>
    <t>herbert</t>
  </si>
  <si>
    <t>2 un de solda + 20m de trilho</t>
  </si>
  <si>
    <t>modernização - socadora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</si>
  <si>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</si>
  <si>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</si>
  <si>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</si>
  <si>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</si>
  <si>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</si>
  <si>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</si>
  <si>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</si>
  <si>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</si>
  <si>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</si>
  <si>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</si>
  <si>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</si>
  <si>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</si>
  <si>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</si>
  <si>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</si>
  <si>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</si>
  <si>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</si>
  <si>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</si>
  <si>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</si>
  <si>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</si>
  <si>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</si>
  <si>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</si>
  <si>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Mecânica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</si>
  <si>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</si>
  <si>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</si>
  <si>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</si>
  <si>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</si>
  <si>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</si>
  <si>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</si>
  <si>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</si>
  <si>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Falta de Contrato</t>
  </si>
  <si>
    <t>Sem Oportunidade</t>
  </si>
  <si>
    <t>Outras Ferrovias</t>
  </si>
  <si>
    <t>Vandalismo</t>
  </si>
  <si>
    <t>Sistema</t>
  </si>
  <si>
    <t>Operação</t>
  </si>
  <si>
    <t>Locomotiva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</si>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</sst>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F1" activePane="topRight" state="frozen"/>
      <selection pane="topRight" activeCell="BP35" sqref="BP3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1142</v>
      </c>
      <c r="BK27" s="219" t="s">
        <v>1142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1143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1</v>
      </c>
      <c r="BI28" s="14"/>
      <c r="BJ28" s="219" t="s">
        <v>1144</v>
      </c>
      <c r="BK28" s="219" t="s">
        <v>1144</v>
      </c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/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1145</v>
      </c>
      <c r="W32" s="135" t="s">
        <v>1146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19" t="s">
        <v>1147</v>
      </c>
      <c r="BK32" s="219" t="s">
        <v>1147</v>
      </c>
      <c r="BL32" s="13"/>
      <c r="BM32" s="12"/>
      <c r="BN32" s="12"/>
      <c r="BO32" s="130"/>
      <c r="BP32" s="14"/>
      <c r="BQ32" s="10" t="str">
        <f>IF(AND(BR32&lt;1,BS32&lt;1),"Produção e Intervalo",IF(BR32&lt;1,"Intervalo",IF(BS32&lt;1,"Produção","Aderente")))</f>
        <v>Produção e Intervalo</v>
      </c>
      <c r="BR32" s="15">
        <f>IF(OR(B32="",F32=""),"*",AY32/P32)</f>
        <v>0</v>
      </c>
      <c r="BS32" s="15">
        <f>IF(OR(B32="",F32=""),"*",BA32/Q32)</f>
        <v>0</v>
      </c>
      <c r="BT32" s="157" t="str">
        <f t="shared" si="2"/>
        <v/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1148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1149</v>
      </c>
      <c r="BK35" s="219" t="s">
        <v>1150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1151</v>
      </c>
      <c r="W38" s="135" t="s">
        <v>1152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1153</v>
      </c>
      <c r="BK38" s="219" t="s">
        <v>1153</v>
      </c>
      <c r="BL38" s="13"/>
      <c r="BM38" s="12" t="s">
        <v>1154</v>
      </c>
      <c r="BN38" s="12" t="s">
        <v>1155</v>
      </c>
      <c r="BO38" s="130" t="s">
        <v>1156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1157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/>
      <c r="AU39" s="32"/>
      <c r="AV39" s="32"/>
      <c r="AW39" s="32"/>
      <c r="AX39" s="32"/>
      <c r="AY39" s="184" t="str">
        <f>IF(D39="","*",IFERROR(IF(ISODD(COUNT(AS39:AX39)),"ERRO",SUM((AT39-AS39),(AV39-AU39),(AX39-AW39))),"ERRO"))</f>
        <v>ERRO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1</v>
      </c>
      <c r="BI39" s="14"/>
      <c r="BJ39" s="219" t="s">
        <v>1158</v>
      </c>
      <c r="BK39" s="219" t="s">
        <v>1159</v>
      </c>
      <c r="BL39" s="13"/>
      <c r="BM39" s="12"/>
      <c r="BN39" s="12"/>
      <c r="BO39" s="130"/>
      <c r="BP39" s="14"/>
      <c r="BQ39" s="10" t="e">
        <f>IF(AND(BR39&lt;1,BS39&lt;1),"Produção e Intervalo",IF(BR39&lt;1,"Intervalo",IF(BS39&lt;1,"Produção","Aderente")))</f>
        <v>#VALUE!</v>
      </c>
      <c r="BR39" s="15" t="e">
        <f>IF(OR(B39="",F39=""),"*",AY39/P39)</f>
        <v>#VALUE!</v>
      </c>
      <c r="BS39" s="15">
        <f>IF(OR(B39="",F39=""),"*",BA39/Q39)</f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1160</v>
      </c>
      <c r="X40" s="152" t="s">
        <v>1046</v>
      </c>
      <c r="Y40" s="129" t="s">
        <v>1123</v>
      </c>
      <c r="Z40" s="129"/>
      <c r="AA40" s="71" t="s">
        <v>1161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1162</v>
      </c>
      <c r="BK40" s="209" t="s">
        <v>1162</v>
      </c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1163</v>
      </c>
      <c r="W41" s="206" t="s">
        <v>1164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1165</v>
      </c>
      <c r="BK41" s="218" t="s">
        <v>1165</v>
      </c>
      <c r="BL41" s="13"/>
      <c r="BM41" s="12" t="s">
        <v>1049</v>
      </c>
      <c r="BN41" s="12" t="s">
        <v>1050</v>
      </c>
      <c r="BO41" s="130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19" t="s">
        <v>1166</v>
      </c>
      <c r="BK42" s="14"/>
      <c r="BL42" s="13"/>
      <c r="BM42" s="12"/>
      <c r="BN42" s="12"/>
      <c r="BO42" s="130"/>
      <c r="BP42" s="14"/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/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1167</v>
      </c>
      <c r="J44" s="151">
        <v>74</v>
      </c>
      <c r="K44" s="151">
        <v>190.3</v>
      </c>
      <c r="L44" s="71">
        <v>1</v>
      </c>
      <c r="M44" s="149" t="s">
        <v>1168</v>
      </c>
      <c r="N44" s="149" t="s">
        <v>1169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1170</v>
      </c>
      <c r="W44" s="135" t="s">
        <v>1171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1</v>
      </c>
      <c r="BI44" s="14"/>
      <c r="BJ44" s="219" t="s">
        <v>1172</v>
      </c>
      <c r="BK44" s="219" t="s">
        <v>1172</v>
      </c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/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1173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19" t="s">
        <v>1174</v>
      </c>
      <c r="BK46" s="219" t="s">
        <v>1174</v>
      </c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Produção e Intervalo</v>
      </c>
      <c r="BR46" s="15">
        <f>IF(OR(B46="",F46=""),"*",AY46/P46)</f>
        <v>0</v>
      </c>
      <c r="BS46" s="15">
        <f>IF(OR(B46="",F46=""),"*",BA46/Q46)</f>
        <v>0</v>
      </c>
      <c r="BT46" s="157" t="str">
        <f t="shared" si="2"/>
        <v/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1175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1176</v>
      </c>
      <c r="W48" s="135" t="s">
        <v>1177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1</v>
      </c>
      <c r="BI48" s="14"/>
      <c r="BJ48" s="219" t="s">
        <v>1178</v>
      </c>
      <c r="BK48" s="219" t="s">
        <v>1178</v>
      </c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Produção e Intervalo</v>
      </c>
      <c r="BR48" s="15">
        <f>IF(OR(B48="",F48=""),"*",AY48/P48)</f>
        <v>0.99999999999999911</v>
      </c>
      <c r="BS48" s="15">
        <f>IF(OR(B48="",F48=""),"*",BA48/Q48)</f>
        <v>0</v>
      </c>
      <c r="BT48" s="157" t="str">
        <f t="shared" si="2"/>
        <v/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13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1179</v>
      </c>
      <c r="W49" s="135" t="s">
        <v>1081</v>
      </c>
      <c r="X49" s="152" t="s">
        <v>1173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ERRO</v>
      </c>
      <c r="AZ49" s="11"/>
      <c r="BA49" s="60"/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1</v>
      </c>
      <c r="BI49" s="14"/>
      <c r="BJ49" s="14" t="s">
        <v>1180</v>
      </c>
      <c r="BK49" s="14" t="s">
        <v>1180</v>
      </c>
      <c r="BL49" s="13"/>
      <c r="BM49" s="12"/>
      <c r="BN49" s="12"/>
      <c r="BO49" s="130"/>
      <c r="BP49" s="14"/>
      <c r="BQ49" s="10" t="e">
        <f>IF(AND(BR49&lt;1,BS49&lt;1),"Produção e Intervalo",IF(BR49&lt;1,"Intervalo",IF(BS49&lt;1,"Produção","Aderente")))</f>
        <v>#VALUE!</v>
      </c>
      <c r="BR49" s="15" t="e">
        <f>IF(OR(B49="",F49=""),"*",AY49/P49)</f>
        <v>#VALUE!</v>
      </c>
      <c r="BS49" s="15">
        <f>IF(OR(B49="",F49=""),"*",BA49/Q49)</f>
        <v>0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1145</v>
      </c>
      <c r="W51" s="135" t="s">
        <v>1181</v>
      </c>
      <c r="X51" s="152" t="s">
        <v>1046</v>
      </c>
      <c r="Y51" s="129"/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 hidden="1">
      <c r="A52" s="44" t="str">
        <f t="shared" si="1"/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1182</v>
      </c>
      <c r="N52" s="149" t="s">
        <v>1182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1145</v>
      </c>
      <c r="W52" s="135" t="s">
        <v>1183</v>
      </c>
      <c r="X52" s="152" t="s">
        <v>1046</v>
      </c>
      <c r="Y52" s="129"/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1184</v>
      </c>
      <c r="I54" s="135" t="s">
        <v>1184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1185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/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 hidden="1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1186</v>
      </c>
      <c r="X55" s="152" t="s">
        <v>1046</v>
      </c>
      <c r="Y55" s="129"/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1187</v>
      </c>
      <c r="W57" s="135" t="s">
        <v>1188</v>
      </c>
      <c r="X57" s="152" t="s">
        <v>1046</v>
      </c>
      <c r="Y57" s="129"/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 hidden="1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1189</v>
      </c>
      <c r="X58" s="152" t="s">
        <v>1046</v>
      </c>
      <c r="Y58" s="129"/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 hidden="1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1160</v>
      </c>
      <c r="X59" s="152" t="s">
        <v>1046</v>
      </c>
      <c r="Y59" s="129"/>
      <c r="Z59" s="129"/>
      <c r="AA59" s="71" t="s">
        <v>1161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 hidden="1">
      <c r="A60" s="44" t="str">
        <f t="shared" si="1"/>
        <v>W48</v>
      </c>
      <c r="B60" s="133"/>
      <c r="C60" s="7" t="str">
        <f>IF(BS_CONTROLE[[#This Row],[DATA]]="","",WEEKNUM(BS_CONTROLE[[#This Row],[DATA]]))</f>
        <v/>
      </c>
      <c r="D60" s="45" t="s">
        <v>830</v>
      </c>
      <c r="E60" s="185">
        <v>51</v>
      </c>
      <c r="F60" s="134"/>
      <c r="G60" s="8" t="e">
        <f>IF(D60="","*",VLOOKUP(F60,BS_ATIVIDADE[#All],3,FALSE))</f>
        <v>#N/A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e">
        <f>IF(D60="","*",VLOOKUP(AI60,BS_ATIVIDADE[#Data],3,FALSE))</f>
        <v>#N/A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1190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2: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1 BJ25:BJ80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1191</v>
      </c>
      <c r="C1" s="20" t="s">
        <v>1192</v>
      </c>
      <c r="E1" s="20" t="s">
        <v>1193</v>
      </c>
      <c r="G1" s="20" t="s">
        <v>1194</v>
      </c>
      <c r="H1" s="22"/>
      <c r="I1" s="20" t="s">
        <v>1195</v>
      </c>
      <c r="J1" s="22"/>
      <c r="K1" s="20" t="s">
        <v>1196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1197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1198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1199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1200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1201</v>
      </c>
      <c r="C4" s="28" t="s">
        <v>1192</v>
      </c>
      <c r="E4" s="22"/>
      <c r="H4" s="22"/>
      <c r="I4" s="28" t="s">
        <v>1123</v>
      </c>
      <c r="J4" s="22"/>
      <c r="K4" s="28" t="s">
        <v>1173</v>
      </c>
      <c r="L4" s="22"/>
      <c r="M4" s="28" t="s">
        <v>1202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1203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1204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1205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1206</v>
      </c>
      <c r="C13" s="2" t="s">
        <v>1207</v>
      </c>
      <c r="D13" s="2" t="s">
        <v>1208</v>
      </c>
      <c r="E13" s="2" t="s">
        <v>1209</v>
      </c>
      <c r="F13" s="2" t="s">
        <v>1210</v>
      </c>
      <c r="G13" s="2" t="s">
        <v>1211</v>
      </c>
      <c r="H13" s="2" t="s">
        <v>1049</v>
      </c>
      <c r="I13" s="2" t="s">
        <v>1154</v>
      </c>
      <c r="J13" s="2" t="s">
        <v>1212</v>
      </c>
      <c r="K13" s="2" t="s">
        <v>1056</v>
      </c>
      <c r="L13" s="2" t="s">
        <v>1109</v>
      </c>
      <c r="M13" s="2" t="s">
        <v>1213</v>
      </c>
      <c r="N13" s="2" t="s">
        <v>1214</v>
      </c>
      <c r="O13" s="2" t="s">
        <v>1215</v>
      </c>
      <c r="P13" s="2" t="s">
        <v>1085</v>
      </c>
      <c r="Q13" s="2" t="s">
        <v>1216</v>
      </c>
      <c r="R13" s="2" t="s">
        <v>1217</v>
      </c>
      <c r="S13" s="2" t="s">
        <v>1218</v>
      </c>
      <c r="T13" s="2" t="s">
        <v>1068</v>
      </c>
      <c r="U13" s="2" t="s">
        <v>1219</v>
      </c>
      <c r="V13" s="26" t="s">
        <v>1220</v>
      </c>
      <c r="W13" s="26" t="s">
        <v>1221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1222</v>
      </c>
      <c r="C14" s="28" t="s">
        <v>1223</v>
      </c>
      <c r="D14" s="28" t="s">
        <v>1224</v>
      </c>
      <c r="E14" s="28" t="s">
        <v>1224</v>
      </c>
      <c r="F14" s="28" t="s">
        <v>1225</v>
      </c>
      <c r="G14" s="28" t="s">
        <v>1225</v>
      </c>
      <c r="H14" s="28" t="s">
        <v>1076</v>
      </c>
      <c r="I14" s="28" t="s">
        <v>1155</v>
      </c>
      <c r="J14" s="28" t="s">
        <v>1226</v>
      </c>
      <c r="K14" s="28" t="s">
        <v>1227</v>
      </c>
      <c r="L14" s="28" t="s">
        <v>1228</v>
      </c>
      <c r="M14" s="28" t="s">
        <v>1228</v>
      </c>
      <c r="N14" s="28" t="s">
        <v>1228</v>
      </c>
      <c r="O14" s="28" t="s">
        <v>1228</v>
      </c>
      <c r="P14" s="28" t="s">
        <v>1085</v>
      </c>
      <c r="Q14" s="28" t="s">
        <v>1229</v>
      </c>
      <c r="R14" s="28" t="s">
        <v>1230</v>
      </c>
      <c r="S14" s="28" t="s">
        <v>1224</v>
      </c>
      <c r="T14" s="28" t="s">
        <v>1224</v>
      </c>
      <c r="U14" s="28" t="s">
        <v>1219</v>
      </c>
      <c r="V14" s="29" t="s">
        <v>1220</v>
      </c>
      <c r="W14" s="29" t="s">
        <v>1221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1231</v>
      </c>
      <c r="B15" s="28" t="s">
        <v>1232</v>
      </c>
      <c r="C15" s="28" t="str">
        <f>""</f>
        <v/>
      </c>
      <c r="D15" s="28"/>
      <c r="E15" s="28"/>
      <c r="F15" s="28"/>
      <c r="G15" s="28" t="s">
        <v>1233</v>
      </c>
      <c r="H15" s="28" t="s">
        <v>1050</v>
      </c>
      <c r="I15" s="28" t="s">
        <v>1234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1211</v>
      </c>
      <c r="R15" s="28" t="s">
        <v>1235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1224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1236</v>
      </c>
      <c r="L16" s="28"/>
      <c r="M16" s="28"/>
      <c r="N16" s="28"/>
      <c r="O16" s="28"/>
      <c r="P16" s="28"/>
      <c r="Q16" s="28"/>
      <c r="R16" s="28" t="s">
        <v>1237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1234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1238</v>
      </c>
      <c r="B28" s="25" t="s">
        <v>1239</v>
      </c>
      <c r="C28" s="25" t="s">
        <v>1240</v>
      </c>
      <c r="D28" s="25" t="s">
        <v>1241</v>
      </c>
      <c r="E28" s="25" t="s">
        <v>1242</v>
      </c>
      <c r="F28" s="25" t="s">
        <v>1243</v>
      </c>
      <c r="G28" s="25" t="s">
        <v>1244</v>
      </c>
      <c r="H28" s="25" t="s">
        <v>1245</v>
      </c>
      <c r="I28" s="25" t="s">
        <v>1246</v>
      </c>
      <c r="J28" s="25" t="s">
        <v>1247</v>
      </c>
      <c r="K28" s="25" t="s">
        <v>1248</v>
      </c>
      <c r="L28" s="25" t="s">
        <v>1249</v>
      </c>
      <c r="M28" s="25" t="s">
        <v>1250</v>
      </c>
      <c r="N28" s="25" t="s">
        <v>1251</v>
      </c>
      <c r="O28" s="25" t="s">
        <v>1252</v>
      </c>
      <c r="P28" s="25" t="s">
        <v>1253</v>
      </c>
      <c r="Q28" s="25" t="s">
        <v>1254</v>
      </c>
      <c r="R28" s="25" t="s">
        <v>1255</v>
      </c>
      <c r="S28" s="25" t="s">
        <v>1256</v>
      </c>
      <c r="T28" s="25" t="s">
        <v>1257</v>
      </c>
      <c r="U28" s="25" t="s">
        <v>1258</v>
      </c>
      <c r="V28" s="25" t="s">
        <v>1259</v>
      </c>
      <c r="W28" s="25" t="s">
        <v>1260</v>
      </c>
      <c r="X28" s="25" t="s">
        <v>1261</v>
      </c>
      <c r="Y28" s="25" t="s">
        <v>1262</v>
      </c>
      <c r="Z28" s="25" t="s">
        <v>1263</v>
      </c>
      <c r="AA28" s="25" t="s">
        <v>1264</v>
      </c>
      <c r="AB28" s="25" t="s">
        <v>1265</v>
      </c>
      <c r="AC28" s="25" t="s">
        <v>1266</v>
      </c>
      <c r="AD28" s="25" t="s">
        <v>1267</v>
      </c>
      <c r="AE28" s="25" t="s">
        <v>1268</v>
      </c>
      <c r="AF28" s="25" t="s">
        <v>1269</v>
      </c>
      <c r="AG28" s="25" t="s">
        <v>1270</v>
      </c>
      <c r="AH28" s="25" t="s">
        <v>1271</v>
      </c>
      <c r="AI28" s="25" t="s">
        <v>1272</v>
      </c>
      <c r="AJ28" s="25" t="s">
        <v>1273</v>
      </c>
      <c r="AK28" s="25" t="s">
        <v>1274</v>
      </c>
      <c r="AL28" s="25" t="s">
        <v>1275</v>
      </c>
      <c r="AM28" s="25" t="s">
        <v>1276</v>
      </c>
      <c r="AN28" s="30" t="s">
        <v>1277</v>
      </c>
      <c r="AO28" s="30" t="s">
        <v>1278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1279</v>
      </c>
      <c r="C29" s="28" t="s">
        <v>1280</v>
      </c>
      <c r="D29" s="28" t="s">
        <v>1225</v>
      </c>
      <c r="E29" s="28" t="s">
        <v>1232</v>
      </c>
      <c r="F29" s="28" t="s">
        <v>1281</v>
      </c>
      <c r="G29" s="28" t="s">
        <v>1282</v>
      </c>
      <c r="H29" s="28" t="s">
        <v>1283</v>
      </c>
      <c r="I29" s="28" t="s">
        <v>1111</v>
      </c>
      <c r="J29" s="28" t="s">
        <v>1062</v>
      </c>
      <c r="K29" s="28" t="s">
        <v>1062</v>
      </c>
      <c r="L29" s="28" t="s">
        <v>1284</v>
      </c>
      <c r="M29" s="28" t="s">
        <v>1051</v>
      </c>
      <c r="N29" s="28" t="s">
        <v>1285</v>
      </c>
      <c r="O29" s="28" t="s">
        <v>1286</v>
      </c>
      <c r="P29" s="28" t="s">
        <v>1287</v>
      </c>
      <c r="Q29" s="28" t="s">
        <v>1288</v>
      </c>
      <c r="R29" s="28" t="s">
        <v>1289</v>
      </c>
      <c r="S29" s="28" t="s">
        <v>1290</v>
      </c>
      <c r="T29" s="28" t="s">
        <v>1291</v>
      </c>
      <c r="U29" s="28" t="s">
        <v>1156</v>
      </c>
      <c r="V29" s="28" t="s">
        <v>1291</v>
      </c>
      <c r="W29" s="28" t="s">
        <v>1156</v>
      </c>
      <c r="X29" s="28" t="s">
        <v>1292</v>
      </c>
      <c r="Y29" s="28" t="s">
        <v>1156</v>
      </c>
      <c r="Z29" s="28" t="s">
        <v>1291</v>
      </c>
      <c r="AA29" s="28" t="s">
        <v>1156</v>
      </c>
      <c r="AB29" s="28" t="s">
        <v>1085</v>
      </c>
      <c r="AC29" s="28" t="s">
        <v>1293</v>
      </c>
      <c r="AD29" s="28" t="s">
        <v>1294</v>
      </c>
      <c r="AE29" s="28" t="s">
        <v>1295</v>
      </c>
      <c r="AF29" s="28" t="s">
        <v>1237</v>
      </c>
      <c r="AG29" s="28" t="s">
        <v>1235</v>
      </c>
      <c r="AH29" s="28" t="s">
        <v>1296</v>
      </c>
      <c r="AI29" s="28" t="s">
        <v>1297</v>
      </c>
      <c r="AJ29" s="28" t="s">
        <v>1062</v>
      </c>
      <c r="AK29" s="28" t="s">
        <v>1297</v>
      </c>
      <c r="AL29" s="28" t="s">
        <v>1062</v>
      </c>
      <c r="AM29" s="28" t="s">
        <v>1219</v>
      </c>
      <c r="AN29" s="29" t="s">
        <v>1220</v>
      </c>
      <c r="AO29" s="29" t="s">
        <v>1221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1233</v>
      </c>
      <c r="E30" s="28"/>
      <c r="F30" s="28" t="s">
        <v>1298</v>
      </c>
      <c r="G30" s="28" t="s">
        <v>1299</v>
      </c>
      <c r="H30" s="28" t="s">
        <v>1300</v>
      </c>
      <c r="I30" s="28" t="s">
        <v>1301</v>
      </c>
      <c r="J30" s="28"/>
      <c r="K30" s="28"/>
      <c r="L30" s="28" t="s">
        <v>1302</v>
      </c>
      <c r="M30" s="28" t="s">
        <v>1303</v>
      </c>
      <c r="N30" s="28" t="s">
        <v>1111</v>
      </c>
      <c r="O30" s="28" t="s">
        <v>1304</v>
      </c>
      <c r="P30" s="28" t="s">
        <v>1305</v>
      </c>
      <c r="Q30" s="28" t="s">
        <v>1306</v>
      </c>
      <c r="R30" s="28"/>
      <c r="S30" s="28" t="s">
        <v>1288</v>
      </c>
      <c r="T30" s="28" t="s">
        <v>1307</v>
      </c>
      <c r="U30" s="28" t="s">
        <v>1111</v>
      </c>
      <c r="V30" s="28" t="s">
        <v>1307</v>
      </c>
      <c r="W30" s="28" t="s">
        <v>1111</v>
      </c>
      <c r="X30" s="28" t="s">
        <v>1307</v>
      </c>
      <c r="Y30" s="28" t="s">
        <v>1111</v>
      </c>
      <c r="Z30" s="28" t="s">
        <v>1307</v>
      </c>
      <c r="AA30" s="28" t="s">
        <v>1308</v>
      </c>
      <c r="AB30" s="28"/>
      <c r="AC30" s="28"/>
      <c r="AD30" s="28"/>
      <c r="AE30" s="28" t="s">
        <v>1309</v>
      </c>
      <c r="AF30" s="28"/>
      <c r="AG30" s="28"/>
      <c r="AH30" s="28"/>
      <c r="AI30" s="28" t="s">
        <v>1310</v>
      </c>
      <c r="AJ30" s="28" t="s">
        <v>1311</v>
      </c>
      <c r="AK30" s="28" t="s">
        <v>1310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1312</v>
      </c>
      <c r="E31" s="28"/>
      <c r="F31" s="28"/>
      <c r="G31" s="28"/>
      <c r="H31" s="28"/>
      <c r="I31" s="28"/>
      <c r="J31" s="28"/>
      <c r="K31" s="28"/>
      <c r="L31" s="28" t="s">
        <v>1313</v>
      </c>
      <c r="M31" s="28" t="s">
        <v>1314</v>
      </c>
      <c r="N31" s="28" t="s">
        <v>1156</v>
      </c>
      <c r="O31" s="28" t="s">
        <v>1315</v>
      </c>
      <c r="P31" s="28" t="s">
        <v>1316</v>
      </c>
      <c r="Q31" s="28" t="s">
        <v>1317</v>
      </c>
      <c r="R31" s="28"/>
      <c r="S31" s="28" t="s">
        <v>1306</v>
      </c>
      <c r="T31" s="28"/>
      <c r="U31" s="28" t="s">
        <v>1318</v>
      </c>
      <c r="V31" s="28"/>
      <c r="W31" s="28" t="s">
        <v>1318</v>
      </c>
      <c r="X31" s="28"/>
      <c r="Y31" s="28" t="s">
        <v>1318</v>
      </c>
      <c r="Z31" s="28"/>
      <c r="AA31" s="28" t="s">
        <v>1318</v>
      </c>
      <c r="AB31" s="28"/>
      <c r="AC31" s="28"/>
      <c r="AD31" s="28"/>
      <c r="AE31" s="28" t="s">
        <v>1319</v>
      </c>
      <c r="AF31" s="28"/>
      <c r="AG31" s="28"/>
      <c r="AH31" s="28"/>
      <c r="AI31" s="28" t="s">
        <v>1320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1321</v>
      </c>
      <c r="E32" s="28"/>
      <c r="F32" s="28"/>
      <c r="G32" s="28"/>
      <c r="H32" s="28"/>
      <c r="I32" s="28"/>
      <c r="J32" s="28"/>
      <c r="K32" s="28"/>
      <c r="L32" s="28" t="s">
        <v>1322</v>
      </c>
      <c r="M32" s="28"/>
      <c r="N32" s="28"/>
      <c r="O32" s="28"/>
      <c r="P32" s="28" t="s">
        <v>1323</v>
      </c>
      <c r="Q32" s="28" t="s">
        <v>1324</v>
      </c>
      <c r="R32" s="28"/>
      <c r="S32" s="28" t="s">
        <v>1317</v>
      </c>
      <c r="T32" s="28"/>
      <c r="U32" s="28" t="s">
        <v>1325</v>
      </c>
      <c r="V32" s="28"/>
      <c r="W32" s="28" t="s">
        <v>1325</v>
      </c>
      <c r="X32" s="28"/>
      <c r="Y32" s="28" t="s">
        <v>1325</v>
      </c>
      <c r="Z32" s="28"/>
      <c r="AA32" s="28" t="s">
        <v>1325</v>
      </c>
      <c r="AB32" s="28"/>
      <c r="AC32" s="28"/>
      <c r="AD32" s="28"/>
      <c r="AE32" s="28"/>
      <c r="AF32" s="28"/>
      <c r="AG32" s="28"/>
      <c r="AH32" s="28"/>
      <c r="AI32" s="28" t="s">
        <v>1313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1326</v>
      </c>
      <c r="E33" s="28"/>
      <c r="F33" s="28"/>
      <c r="G33" s="28"/>
      <c r="H33" s="28"/>
      <c r="I33" s="28"/>
      <c r="J33" s="28"/>
      <c r="K33" s="28"/>
      <c r="L33" s="28" t="s">
        <v>1327</v>
      </c>
      <c r="M33" s="28"/>
      <c r="N33" s="28"/>
      <c r="O33" s="28"/>
      <c r="P33" s="28"/>
      <c r="Q33" s="28" t="s">
        <v>1058</v>
      </c>
      <c r="R33" s="28"/>
      <c r="S33" s="28" t="s">
        <v>1324</v>
      </c>
      <c r="T33" s="28"/>
      <c r="U33" s="28" t="s">
        <v>1328</v>
      </c>
      <c r="V33" s="28"/>
      <c r="W33" s="28" t="s">
        <v>1328</v>
      </c>
      <c r="X33" s="28"/>
      <c r="Y33" s="28" t="s">
        <v>1328</v>
      </c>
      <c r="Z33" s="28"/>
      <c r="AA33" s="28" t="s">
        <v>1328</v>
      </c>
      <c r="AB33" s="28"/>
      <c r="AC33" s="28"/>
      <c r="AD33" s="28"/>
      <c r="AE33" s="28"/>
      <c r="AF33" s="28"/>
      <c r="AG33" s="28"/>
      <c r="AH33" s="28"/>
      <c r="AI33" s="28" t="s">
        <v>1327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1329</v>
      </c>
      <c r="M34" s="28"/>
      <c r="N34" s="28"/>
      <c r="O34" s="28"/>
      <c r="P34" s="28"/>
      <c r="Q34" s="28" t="s">
        <v>1330</v>
      </c>
      <c r="R34" s="28"/>
      <c r="S34" s="28" t="s">
        <v>1058</v>
      </c>
      <c r="T34" s="28"/>
      <c r="U34" s="28" t="s">
        <v>1331</v>
      </c>
      <c r="V34" s="28"/>
      <c r="W34" s="28" t="s">
        <v>1331</v>
      </c>
      <c r="X34" s="28"/>
      <c r="Y34" s="28" t="s">
        <v>1331</v>
      </c>
      <c r="Z34" s="28"/>
      <c r="AA34" s="28" t="s">
        <v>1331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1332</v>
      </c>
      <c r="R35" s="28"/>
      <c r="S35" s="28" t="s">
        <v>1330</v>
      </c>
      <c r="T35" s="28"/>
      <c r="U35" s="28" t="s">
        <v>1333</v>
      </c>
      <c r="V35" s="28"/>
      <c r="W35" s="28" t="s">
        <v>1333</v>
      </c>
      <c r="X35" s="28"/>
      <c r="Y35" s="28" t="s">
        <v>1333</v>
      </c>
      <c r="Z35" s="28"/>
      <c r="AA35" s="28" t="s">
        <v>1333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1334</v>
      </c>
      <c r="R36" s="28"/>
      <c r="S36" s="28" t="s">
        <v>1332</v>
      </c>
      <c r="T36" s="28"/>
      <c r="U36" s="28" t="s">
        <v>1335</v>
      </c>
      <c r="V36" s="28"/>
      <c r="W36" s="28" t="s">
        <v>1335</v>
      </c>
      <c r="X36" s="28"/>
      <c r="Y36" s="28" t="s">
        <v>1335</v>
      </c>
      <c r="Z36" s="28"/>
      <c r="AA36" s="28" t="s">
        <v>1335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1336</v>
      </c>
      <c r="R37" s="28"/>
      <c r="S37" s="28" t="s">
        <v>1334</v>
      </c>
      <c r="T37" s="28"/>
      <c r="U37" s="28" t="s">
        <v>1322</v>
      </c>
      <c r="V37" s="28"/>
      <c r="W37" s="28" t="s">
        <v>1322</v>
      </c>
      <c r="X37" s="28"/>
      <c r="Y37" s="28" t="s">
        <v>1322</v>
      </c>
      <c r="Z37" s="28"/>
      <c r="AA37" s="28" t="s">
        <v>1322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1337</v>
      </c>
      <c r="R38" s="28"/>
      <c r="S38" s="28" t="s">
        <v>1336</v>
      </c>
      <c r="T38" s="28"/>
      <c r="U38" s="28" t="s">
        <v>1338</v>
      </c>
      <c r="V38" s="28"/>
      <c r="W38" s="28" t="s">
        <v>1338</v>
      </c>
      <c r="X38" s="28"/>
      <c r="Y38" s="28" t="s">
        <v>1338</v>
      </c>
      <c r="Z38" s="28"/>
      <c r="AA38" s="28" t="s">
        <v>1338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1339</v>
      </c>
      <c r="R39" s="28"/>
      <c r="S39" s="31" t="s">
        <v>1337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1340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1341</v>
      </c>
      <c r="C3" s="220" t="s">
        <v>1342</v>
      </c>
      <c r="D3" s="220" t="s">
        <v>1343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1344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1345</v>
      </c>
      <c r="E3" s="186" t="s">
        <v>1346</v>
      </c>
      <c r="F3" s="186" t="s">
        <v>1347</v>
      </c>
      <c r="G3" s="186" t="s">
        <v>1348</v>
      </c>
      <c r="H3" s="186" t="s">
        <v>1349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1350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1351</v>
      </c>
      <c r="D10" s="187">
        <v>9049</v>
      </c>
      <c r="E10" s="188">
        <v>46044</v>
      </c>
      <c r="F10" s="187" t="s">
        <v>1352</v>
      </c>
      <c r="G10" s="187" t="s">
        <v>1353</v>
      </c>
      <c r="H10" s="187"/>
    </row>
    <row r="11" spans="3:8">
      <c r="C11" s="187" t="s">
        <v>1351</v>
      </c>
      <c r="D11" s="187">
        <v>9044</v>
      </c>
      <c r="E11" s="188">
        <v>46044</v>
      </c>
      <c r="F11" s="187" t="s">
        <v>1354</v>
      </c>
      <c r="G11" s="187" t="s">
        <v>1355</v>
      </c>
      <c r="H11" s="187"/>
    </row>
    <row r="12" spans="3:8">
      <c r="C12" s="187" t="s">
        <v>1351</v>
      </c>
      <c r="D12" s="187">
        <v>762</v>
      </c>
      <c r="E12" s="188">
        <v>46044</v>
      </c>
      <c r="F12" s="187" t="s">
        <v>1356</v>
      </c>
      <c r="G12" s="187" t="s">
        <v>1355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1357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1358</v>
      </c>
      <c r="C4" s="191" t="s">
        <v>1359</v>
      </c>
      <c r="D4" s="191" t="s">
        <v>1360</v>
      </c>
      <c r="E4" s="191" t="s">
        <v>1361</v>
      </c>
      <c r="F4" s="191" t="s">
        <v>4</v>
      </c>
      <c r="G4" s="191" t="s">
        <v>1362</v>
      </c>
    </row>
    <row r="5" spans="2:7">
      <c r="B5" s="192" t="s">
        <v>1363</v>
      </c>
      <c r="C5" s="192">
        <v>309525</v>
      </c>
      <c r="D5" s="192" t="s">
        <v>1364</v>
      </c>
      <c r="E5" s="192" t="s">
        <v>840</v>
      </c>
      <c r="F5" s="192" t="s">
        <v>1365</v>
      </c>
      <c r="G5" s="193">
        <v>46296</v>
      </c>
    </row>
    <row r="6" spans="2:7">
      <c r="B6" s="192" t="s">
        <v>1366</v>
      </c>
      <c r="C6" s="192">
        <v>257410</v>
      </c>
      <c r="D6" s="192" t="s">
        <v>1367</v>
      </c>
      <c r="E6" s="192" t="s">
        <v>840</v>
      </c>
      <c r="F6" s="192" t="s">
        <v>1365</v>
      </c>
      <c r="G6" s="193"/>
    </row>
    <row r="7" spans="2:7">
      <c r="B7" s="192" t="s">
        <v>1092</v>
      </c>
      <c r="C7" s="192">
        <v>256875</v>
      </c>
      <c r="D7" s="192" t="s">
        <v>1368</v>
      </c>
      <c r="E7" s="192" t="s">
        <v>840</v>
      </c>
      <c r="F7" s="192" t="s">
        <v>1365</v>
      </c>
      <c r="G7" s="193">
        <v>46296</v>
      </c>
    </row>
    <row r="8" spans="2:7">
      <c r="B8" s="192" t="s">
        <v>1369</v>
      </c>
      <c r="C8" s="192">
        <v>257278</v>
      </c>
      <c r="D8" s="192" t="s">
        <v>1370</v>
      </c>
      <c r="E8" s="192" t="s">
        <v>831</v>
      </c>
      <c r="F8" s="192" t="s">
        <v>1371</v>
      </c>
      <c r="G8" s="193">
        <v>46235</v>
      </c>
    </row>
    <row r="9" spans="2:7">
      <c r="B9" s="192" t="s">
        <v>1372</v>
      </c>
      <c r="C9" s="192">
        <v>261794</v>
      </c>
      <c r="D9" s="192" t="s">
        <v>1373</v>
      </c>
      <c r="E9" s="192" t="s">
        <v>831</v>
      </c>
      <c r="F9" s="192" t="s">
        <v>1371</v>
      </c>
      <c r="G9" s="193">
        <v>46082</v>
      </c>
    </row>
    <row r="10" spans="2:7">
      <c r="B10" s="192" t="s">
        <v>1374</v>
      </c>
      <c r="C10" s="192">
        <v>257033</v>
      </c>
      <c r="D10" s="192" t="s">
        <v>1375</v>
      </c>
      <c r="E10" s="192" t="s">
        <v>831</v>
      </c>
      <c r="F10" s="192" t="s">
        <v>21</v>
      </c>
      <c r="G10" s="192" t="s">
        <v>1376</v>
      </c>
    </row>
    <row r="11" spans="2:7">
      <c r="B11" s="192" t="s">
        <v>1377</v>
      </c>
      <c r="C11" s="192">
        <v>396578</v>
      </c>
      <c r="D11" s="192" t="s">
        <v>1378</v>
      </c>
      <c r="E11" s="192" t="s">
        <v>831</v>
      </c>
      <c r="F11" s="192" t="s">
        <v>21</v>
      </c>
      <c r="G11" s="192" t="s">
        <v>1376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1379</v>
      </c>
      <c r="C2" s="83" t="s">
        <v>978</v>
      </c>
      <c r="D2" s="83" t="s">
        <v>980</v>
      </c>
      <c r="E2" s="83" t="s">
        <v>1380</v>
      </c>
      <c r="F2" s="83" t="s">
        <v>1381</v>
      </c>
      <c r="G2" s="83" t="s">
        <v>1382</v>
      </c>
      <c r="H2" s="83" t="s">
        <v>1383</v>
      </c>
      <c r="I2" s="83" t="s">
        <v>1384</v>
      </c>
      <c r="J2" s="83" t="s">
        <v>1385</v>
      </c>
      <c r="K2" s="109" t="s">
        <v>1386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*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*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*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*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W48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1387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1388</v>
      </c>
      <c r="B2" s="91" t="s">
        <v>1389</v>
      </c>
      <c r="C2" s="91" t="s">
        <v>598</v>
      </c>
      <c r="D2" s="92" t="s">
        <v>993</v>
      </c>
      <c r="E2" s="92" t="s">
        <v>4</v>
      </c>
      <c r="F2" s="92" t="s">
        <v>1390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1391</v>
      </c>
      <c r="T2" s="94" t="s">
        <v>996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Extra</v>
      </c>
      <c r="C44" s="95" t="str">
        <f>IF(FN_MC!Z49="","*",FN_MC!Z49)</f>
        <v>*</v>
      </c>
      <c r="D44" s="96" t="str">
        <f>IF(FN_MC!S49="","*",FN_MC!S49)</f>
        <v>MALHA CENTRAL</v>
      </c>
      <c r="E44" s="96" t="str">
        <f>IF(FN_MC!T49="","*",FN_MC!T49)</f>
        <v>POV-PRV</v>
      </c>
      <c r="F44" s="96">
        <f>IF(FN_MC!B49="","*",FN_MC!B49)</f>
        <v>46084</v>
      </c>
      <c r="G44" s="96" t="str">
        <f>IF(FN_MC!D49="","*",FN_MC!D49)</f>
        <v>W94</v>
      </c>
      <c r="H44" s="96" t="str">
        <f>IF(FN_MC!F49="","*",FN_MC!F49)</f>
        <v>PDM - PEDRA - DESCARGA</v>
      </c>
      <c r="I44" s="96" t="str">
        <f>IF(FN_MC!H49="","*",FN_MC!H49)</f>
        <v>PTR2</v>
      </c>
      <c r="J44" s="96" t="str">
        <f>IF(FN_MC!I49="","*",FN_MC!I49)</f>
        <v>PSG2</v>
      </c>
      <c r="K44" s="96" t="str">
        <f>IF(FN_MC!M49="","*",FN_MC!M49)</f>
        <v>PPG-PTR</v>
      </c>
      <c r="L44" s="196" t="str">
        <f>IF(FN_MC!N49="","*",FN_MC!N49)</f>
        <v>PPGPTR</v>
      </c>
      <c r="M44" s="97">
        <f>IF(FN_MC!J49="","*",FN_MC!J49)</f>
        <v>103</v>
      </c>
      <c r="N44" s="183">
        <f>IF(FN_MC!K49="","*",FN_MC!K49)</f>
        <v>1607.9</v>
      </c>
      <c r="O44" s="183" t="str">
        <f>IF(FN_MC!L49="","*",FN_MC!L49)</f>
        <v>-</v>
      </c>
      <c r="P44" s="107">
        <f>IF(FN_MC!O49="","*",FN_MC!O49)</f>
        <v>0.33333333333333331</v>
      </c>
      <c r="Q44" s="107">
        <f>IF(FN_MC!P49="","*",FN_MC!P49)</f>
        <v>8.3333333333333329E-2</v>
      </c>
      <c r="R44" s="96" t="str">
        <f>IF(FN_MC!Q49="","*",CONCATENATE(FN_MC!Q49," ",FN_MC!R49))</f>
        <v>13 VAGÕES</v>
      </c>
      <c r="S44" s="96" t="str">
        <f>IF(FN_MC!V49="","*",FN_MC!V49)</f>
        <v>Lucas</v>
      </c>
      <c r="T44" s="96" t="str">
        <f>IF(FN_MC!W49="","*",FN_MC!W49)</f>
        <v xml:space="preserve">Descarga de pedra 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Oportunidade</v>
      </c>
      <c r="C46" s="95" t="str">
        <f>IF(FN_MC!Z51="","*",FN_MC!Z51)</f>
        <v>*</v>
      </c>
      <c r="D46" s="96" t="str">
        <f>IF(FN_MC!S51="","*",FN_MC!S51)</f>
        <v>FERRONORTE</v>
      </c>
      <c r="E46" s="96" t="str">
        <f>IF(FN_MC!T51="","*",FN_MC!T51)</f>
        <v>TGR-TRO</v>
      </c>
      <c r="F46" s="96">
        <f>IF(FN_MC!B51="","*",FN_MC!B51)</f>
        <v>46085</v>
      </c>
      <c r="G46" s="96" t="str">
        <f>IF(FN_MC!D51="","*",FN_MC!D51)</f>
        <v>V86</v>
      </c>
      <c r="H46" s="96" t="str">
        <f>IF(FN_MC!F51="","*",FN_MC!F51)</f>
        <v>MECANIZAÇÃO - SOCADORA</v>
      </c>
      <c r="I46" s="96" t="str">
        <f>IF(FN_MC!H51="","*",FN_MC!H51)</f>
        <v>TIQ2</v>
      </c>
      <c r="J46" s="96" t="str">
        <f>IF(FN_MC!I51="","*",FN_MC!I51)</f>
        <v>TIQ2</v>
      </c>
      <c r="K46" s="96" t="str">
        <f>IF(FN_MC!M51="","*",FN_MC!M51)</f>
        <v>TBS-TAL</v>
      </c>
      <c r="L46" s="196" t="str">
        <f>IF(FN_MC!N51="","*",FN_MC!N51)</f>
        <v>TBS671</v>
      </c>
      <c r="M46" s="97">
        <f>IF(FN_MC!J51="","*",FN_MC!J51)</f>
        <v>98</v>
      </c>
      <c r="N46" s="183">
        <f>IF(FN_MC!K51="","*",FN_MC!K51)</f>
        <v>664</v>
      </c>
      <c r="O46" s="183">
        <f>IF(FN_MC!L51="","*",FN_MC!L51)</f>
        <v>667</v>
      </c>
      <c r="P46" s="107">
        <f>IF(FN_MC!O51="","*",FN_MC!O51)</f>
        <v>0.41666666666666669</v>
      </c>
      <c r="Q46" s="107">
        <f>IF(FN_MC!P51="","*",FN_MC!P51)</f>
        <v>6.25E-2</v>
      </c>
      <c r="R46" s="96" t="str">
        <f>IF(FN_MC!Q51="","*",CONCATENATE(FN_MC!Q51," ",FN_MC!R51))</f>
        <v>840 M</v>
      </c>
      <c r="S46" s="96" t="str">
        <f>IF(FN_MC!V51="","*",FN_MC!V51)</f>
        <v>Camila</v>
      </c>
      <c r="T46" s="96" t="str">
        <f>IF(FN_MC!W51="","*",FN_MC!W51)</f>
        <v>socaria mecanizada</v>
      </c>
      <c r="U46" s="98">
        <f ca="1">_xlfn.XLOOKUP(G46&amp;$U$2,BS_CONTROLE[CHAVE],BS_CONTROLE[Quantidade_11],"-")</f>
        <v>0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Oportunidade</v>
      </c>
      <c r="C47" s="95" t="str">
        <f>IF(FN_MC!Z52="","*",FN_MC!Z52)</f>
        <v>*</v>
      </c>
      <c r="D47" s="96" t="str">
        <f>IF(FN_MC!S52="","*",FN_MC!S52)</f>
        <v>FERRONORTE</v>
      </c>
      <c r="E47" s="96" t="str">
        <f>IF(FN_MC!T52="","*",FN_MC!T52)</f>
        <v>TGR-TRO</v>
      </c>
      <c r="F47" s="96">
        <f>IF(FN_MC!B52="","*",FN_MC!B52)</f>
        <v>46085</v>
      </c>
      <c r="G47" s="96" t="str">
        <f>IF(FN_MC!D52="","*",FN_MC!D52)</f>
        <v>JOSÉ  (TF-521)</v>
      </c>
      <c r="H47" s="96" t="str">
        <f>IF(FN_MC!F52="","*",FN_MC!F52)</f>
        <v>PDM - AMV - JACARÉ</v>
      </c>
      <c r="I47" s="96" t="str">
        <f>IF(FN_MC!H52="","*",FN_MC!H52)</f>
        <v>-</v>
      </c>
      <c r="J47" s="96" t="str">
        <f>IF(FN_MC!I52="","*",FN_MC!I52)</f>
        <v>-</v>
      </c>
      <c r="K47" s="96" t="str">
        <f>IF(FN_MC!M52="","*",FN_MC!M52)</f>
        <v>TIQN</v>
      </c>
      <c r="L47" s="196" t="str">
        <f>IF(FN_MC!N52="","*",FN_MC!N52)</f>
        <v>TIQN</v>
      </c>
      <c r="M47" s="97">
        <f>IF(FN_MC!J52="","*",FN_MC!J52)</f>
        <v>98</v>
      </c>
      <c r="N47" s="183">
        <f>IF(FN_MC!K52="","*",FN_MC!K52)</f>
        <v>617.88800000000003</v>
      </c>
      <c r="O47" s="183" t="str">
        <f>IF(FN_MC!L52="","*",FN_MC!L52)</f>
        <v>-</v>
      </c>
      <c r="P47" s="107">
        <f>IF(FN_MC!O52="","*",FN_MC!O52)</f>
        <v>0.41666666666666669</v>
      </c>
      <c r="Q47" s="107">
        <f>IF(FN_MC!P52="","*",FN_MC!P52)</f>
        <v>0.125</v>
      </c>
      <c r="R47" s="96" t="str">
        <f>IF(FN_MC!Q52="","*",CONCATENATE(FN_MC!Q52," ",FN_MC!R52))</f>
        <v>1 Nº DE PEÇAS</v>
      </c>
      <c r="S47" s="96" t="str">
        <f>IF(FN_MC!V52="","*",FN_MC!V52)</f>
        <v>Camila</v>
      </c>
      <c r="T47" s="96" t="str">
        <f>IF(FN_MC!W52="","*",FN_MC!W52)</f>
        <v>Troca de jacaré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Oportunidade</v>
      </c>
      <c r="C49" s="95" t="str">
        <f>IF(FN_MC!Z54="","*",FN_MC!Z54)</f>
        <v>*</v>
      </c>
      <c r="D49" s="96" t="str">
        <f>IF(FN_MC!S54="","*",FN_MC!S54)</f>
        <v>FERRONORTE</v>
      </c>
      <c r="E49" s="96" t="str">
        <f>IF(FN_MC!T54="","*",FN_MC!T54)</f>
        <v>TCS-TGR</v>
      </c>
      <c r="F49" s="96">
        <f>IF(FN_MC!B54="","*",FN_MC!B54)</f>
        <v>46085</v>
      </c>
      <c r="G49" s="96" t="str">
        <f>IF(FN_MC!D54="","*",FN_MC!D54)</f>
        <v>W70</v>
      </c>
      <c r="H49" s="96" t="str">
        <f>IF(FN_MC!F54="","*",FN_MC!F54)</f>
        <v>DESCARGA DE MATERIAL</v>
      </c>
      <c r="I49" s="96" t="str">
        <f>IF(FN_MC!H54="","*",FN_MC!H54)</f>
        <v>TRG2</v>
      </c>
      <c r="J49" s="96" t="str">
        <f>IF(FN_MC!I54="","*",FN_MC!I54)</f>
        <v>TRG2</v>
      </c>
      <c r="K49" s="96" t="str">
        <f>IF(FN_MC!M54="","*",FN_MC!M54)</f>
        <v>TVL-TBR</v>
      </c>
      <c r="L49" s="196" t="str">
        <f>IF(FN_MC!N54="","*",FN_MC!N54)</f>
        <v>464TBL|TVL464</v>
      </c>
      <c r="M49" s="97">
        <f>IF(FN_MC!J54="","*",FN_MC!J54)</f>
        <v>74</v>
      </c>
      <c r="N49" s="183">
        <f>IF(FN_MC!K54="","*",FN_MC!K54)</f>
        <v>461.57600000000002</v>
      </c>
      <c r="O49" s="183">
        <f>IF(FN_MC!L54="","*",FN_MC!L54)</f>
        <v>465.697</v>
      </c>
      <c r="P49" s="107">
        <f>IF(FN_MC!O54="","*",FN_MC!O54)</f>
        <v>0.375</v>
      </c>
      <c r="Q49" s="107">
        <f>IF(FN_MC!P54="","*",FN_MC!P54)</f>
        <v>8.3333333333333329E-2</v>
      </c>
      <c r="R49" s="96" t="str">
        <f>IF(FN_MC!Q54="","*",CONCATENATE(FN_MC!Q54," ",FN_MC!R54))</f>
        <v>26 BINÁRIO</v>
      </c>
      <c r="S49" s="96" t="str">
        <f>IF(FN_MC!V54="","*",FN_MC!V54)</f>
        <v>Elton</v>
      </c>
      <c r="T49" s="96" t="str">
        <f>IF(FN_MC!W54="","*",FN_MC!W54)</f>
        <v xml:space="preserve">Descarga de pedra </v>
      </c>
      <c r="U49" s="98">
        <f ca="1">_xlfn.XLOOKUP(G49&amp;$U$2,BS_CONTROLE[CHAVE],BS_CONTROLE[Quantidade_11],"-")</f>
        <v>20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Oportunidade</v>
      </c>
      <c r="C50" s="95" t="str">
        <f>IF(FN_MC!Z55="","*",FN_MC!Z55)</f>
        <v>*</v>
      </c>
      <c r="D50" s="96" t="str">
        <f>IF(FN_MC!S55="","*",FN_MC!S55)</f>
        <v>FERRONORTE</v>
      </c>
      <c r="E50" s="96" t="str">
        <f>IF(FN_MC!T55="","*",FN_MC!T55)</f>
        <v>TCS-TGR</v>
      </c>
      <c r="F50" s="96">
        <f>IF(FN_MC!B55="","*",FN_MC!B55)</f>
        <v>46085</v>
      </c>
      <c r="G50" s="96" t="str">
        <f>IF(FN_MC!D55="","*",FN_MC!D55)</f>
        <v>ELSON (TF-526)</v>
      </c>
      <c r="H50" s="96" t="str">
        <f>IF(FN_MC!F55="","*",FN_MC!F55)</f>
        <v>PDM - SOLDA</v>
      </c>
      <c r="I50" s="96" t="str">
        <f>IF(FN_MC!H55="","*",FN_MC!H55)</f>
        <v>-</v>
      </c>
      <c r="J50" s="96" t="str">
        <f>IF(FN_MC!I55="","*",FN_MC!I55)</f>
        <v>-</v>
      </c>
      <c r="K50" s="96" t="str">
        <f>IF(FN_MC!M55="","*",FN_MC!M55)</f>
        <v>TOM</v>
      </c>
      <c r="L50" s="196" t="str">
        <f>IF(FN_MC!N55="","*",FN_MC!N55)</f>
        <v>TOM2</v>
      </c>
      <c r="M50" s="97">
        <f>IF(FN_MC!J55="","*",FN_MC!J55)</f>
        <v>74</v>
      </c>
      <c r="N50" s="183">
        <f>IF(FN_MC!K55="","*",FN_MC!K55)</f>
        <v>403.505</v>
      </c>
      <c r="O50" s="183" t="str">
        <f>IF(FN_MC!L55="","*",FN_MC!L55)</f>
        <v>-</v>
      </c>
      <c r="P50" s="107">
        <f>IF(FN_MC!O55="","*",FN_MC!O55)</f>
        <v>0.375</v>
      </c>
      <c r="Q50" s="107">
        <f>IF(FN_MC!P55="","*",FN_MC!P55)</f>
        <v>8.3333333333333329E-2</v>
      </c>
      <c r="R50" s="96" t="str">
        <f>IF(FN_MC!Q55="","*",CONCATENATE(FN_MC!Q55," ",FN_MC!R55))</f>
        <v>2 Nº DE SOLDA</v>
      </c>
      <c r="S50" s="96" t="str">
        <f>IF(FN_MC!V55="","*",FN_MC!V55)</f>
        <v>Elton</v>
      </c>
      <c r="T50" s="96" t="str">
        <f>IF(FN_MC!W55="","*",FN_MC!W55)</f>
        <v>1 JIC + 2 soldas</v>
      </c>
      <c r="U50" s="98">
        <f ca="1">_xlfn.XLOOKUP(G50&amp;$U$2,BS_CONTROLE[CHAVE],BS_CONTROLE[Quantidade_11],"-")</f>
        <v>2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Oportunidade</v>
      </c>
      <c r="C52" s="95" t="str">
        <f>IF(FN_MC!Z57="","*",FN_MC!Z57)</f>
        <v>*</v>
      </c>
      <c r="D52" s="96" t="str">
        <f>IF(FN_MC!S57="","*",FN_MC!S57)</f>
        <v>FERRONORTE</v>
      </c>
      <c r="E52" s="96" t="str">
        <f>IF(FN_MC!T57="","*",FN_MC!T57)</f>
        <v>TCS-TGR</v>
      </c>
      <c r="F52" s="96">
        <f>IF(FN_MC!B57="","*",FN_MC!B57)</f>
        <v>46085</v>
      </c>
      <c r="G52" s="96" t="str">
        <f>IF(FN_MC!D57="","*",FN_MC!D57)</f>
        <v>BRUNO (TF-525)</v>
      </c>
      <c r="H52" s="96" t="str">
        <f>IF(FN_MC!F57="","*",FN_MC!F57)</f>
        <v>PDM - SOLDA</v>
      </c>
      <c r="I52" s="96" t="str">
        <f>IF(FN_MC!H57="","*",FN_MC!H57)</f>
        <v>-</v>
      </c>
      <c r="J52" s="96" t="str">
        <f>IF(FN_MC!I57="","*",FN_MC!I57)</f>
        <v>-</v>
      </c>
      <c r="K52" s="96" t="str">
        <f>IF(FN_MC!M57="","*",FN_MC!M57)</f>
        <v>TCS-TRC</v>
      </c>
      <c r="L52" s="196" t="str">
        <f>IF(FN_MC!N57="","*",FN_MC!N57)</f>
        <v>TCS291</v>
      </c>
      <c r="M52" s="97">
        <f>IF(FN_MC!J57="","*",FN_MC!J57)</f>
        <v>74</v>
      </c>
      <c r="N52" s="183">
        <f>IF(FN_MC!K57="","*",FN_MC!K57)</f>
        <v>290.75900000000001</v>
      </c>
      <c r="O52" s="183" t="str">
        <f>IF(FN_MC!L57="","*",FN_MC!L57)</f>
        <v>-</v>
      </c>
      <c r="P52" s="107">
        <f>IF(FN_MC!O57="","*",FN_MC!O57)</f>
        <v>0.375</v>
      </c>
      <c r="Q52" s="107">
        <f>IF(FN_MC!P57="","*",FN_MC!P57)</f>
        <v>8.3333333333333329E-2</v>
      </c>
      <c r="R52" s="96" t="str">
        <f>IF(FN_MC!Q57="","*",CONCATENATE(FN_MC!Q57," ",FN_MC!R57))</f>
        <v>2 Nº DE SOLDA</v>
      </c>
      <c r="S52" s="96" t="str">
        <f>IF(FN_MC!V57="","*",FN_MC!V57)</f>
        <v>herbert</v>
      </c>
      <c r="T52" s="96" t="str">
        <f>IF(FN_MC!W57="","*",FN_MC!W57)</f>
        <v>2 un de solda + 20m de trilho</v>
      </c>
      <c r="U52" s="98">
        <f ca="1">_xlfn.XLOOKUP(G52&amp;$U$2,BS_CONTROLE[CHAVE],BS_CONTROLE[Quantidade_11],"-")</f>
        <v>1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Oportunidade</v>
      </c>
      <c r="C53" s="95" t="str">
        <f>IF(FN_MC!Z58="","*",FN_MC!Z58)</f>
        <v>*</v>
      </c>
      <c r="D53" s="96" t="str">
        <f>IF(FN_MC!S58="","*",FN_MC!S58)</f>
        <v>FERRONORTE</v>
      </c>
      <c r="E53" s="96" t="str">
        <f>IF(FN_MC!T58="","*",FN_MC!T58)</f>
        <v>TMI-TCS</v>
      </c>
      <c r="F53" s="96">
        <f>IF(FN_MC!B58="","*",FN_MC!B58)</f>
        <v>46085</v>
      </c>
      <c r="G53" s="96" t="str">
        <f>IF(FN_MC!D58="","*",FN_MC!D58)</f>
        <v>V48</v>
      </c>
      <c r="H53" s="96" t="str">
        <f>IF(FN_MC!F58="","*",FN_MC!F58)</f>
        <v>MODERNIZAÇÃO - SOCADORA</v>
      </c>
      <c r="I53" s="96" t="str">
        <f>IF(FN_MC!H58="","*",FN_MC!H58)</f>
        <v>TVI2</v>
      </c>
      <c r="J53" s="96" t="str">
        <f>IF(FN_MC!I58="","*",FN_MC!I58)</f>
        <v>TVI2</v>
      </c>
      <c r="K53" s="96" t="str">
        <f>IF(FN_MC!M58="","*",FN_MC!M58)</f>
        <v>TVI-TJA</v>
      </c>
      <c r="L53" s="196">
        <f>IF(FN_MC!N58="","*",FN_MC!N58)</f>
        <v>239251</v>
      </c>
      <c r="M53" s="97">
        <f>IF(FN_MC!J58="","*",FN_MC!J58)</f>
        <v>74</v>
      </c>
      <c r="N53" s="183">
        <f>IF(FN_MC!K58="","*",FN_MC!K58)</f>
        <v>240</v>
      </c>
      <c r="O53" s="183">
        <f>IF(FN_MC!L58="","*",FN_MC!L58)</f>
        <v>242</v>
      </c>
      <c r="P53" s="107">
        <f>IF(FN_MC!O58="","*",FN_MC!O58)</f>
        <v>0.375</v>
      </c>
      <c r="Q53" s="107">
        <f>IF(FN_MC!P58="","*",FN_MC!P58)</f>
        <v>4.1666666666666664E-2</v>
      </c>
      <c r="R53" s="96" t="str">
        <f>IF(FN_MC!Q58="","*",CONCATENATE(FN_MC!Q58," ",FN_MC!R58))</f>
        <v>375 M</v>
      </c>
      <c r="S53" s="96" t="str">
        <f>IF(FN_MC!V58="","*",FN_MC!V58)</f>
        <v>Augusto/ Efraim</v>
      </c>
      <c r="T53" s="96" t="str">
        <f>IF(FN_MC!W58="","*",FN_MC!W58)</f>
        <v>modernização - socadora</v>
      </c>
      <c r="U53" s="98">
        <f ca="1">_xlfn.XLOOKUP(G53&amp;$U$2,BS_CONTROLE[CHAVE],BS_CONTROLE[Quantidade_11],"-")</f>
        <v>905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Oportunidade</v>
      </c>
      <c r="C54" s="95" t="str">
        <f>IF(FN_MC!Z59="","*",FN_MC!Z59)</f>
        <v>*</v>
      </c>
      <c r="D54" s="96" t="str">
        <f>IF(FN_MC!S59="","*",FN_MC!S59)</f>
        <v>FERRONORTE</v>
      </c>
      <c r="E54" s="96" t="str">
        <f>IF(FN_MC!T59="","*",FN_MC!T59)</f>
        <v>TMI-TCS</v>
      </c>
      <c r="F54" s="96">
        <f>IF(FN_MC!B59="","*",FN_MC!B59)</f>
        <v>46085</v>
      </c>
      <c r="G54" s="96" t="str">
        <f>IF(FN_MC!D59="","*",FN_MC!D59)</f>
        <v>W50</v>
      </c>
      <c r="H54" s="96" t="str">
        <f>IF(FN_MC!F59="","*",FN_MC!F59)</f>
        <v>MODERNIZAÇÃO - DORMENTE - DESCARGA</v>
      </c>
      <c r="I54" s="96" t="str">
        <f>IF(FN_MC!H59="","*",FN_MC!H59)</f>
        <v>TIN2</v>
      </c>
      <c r="J54" s="96" t="str">
        <f>IF(FN_MC!I59="","*",FN_MC!I59)</f>
        <v>TCS2</v>
      </c>
      <c r="K54" s="96" t="str">
        <f>IF(FN_MC!M59="","*",FN_MC!M59)</f>
        <v>TID-TVI</v>
      </c>
      <c r="L54" s="196" t="str">
        <f>IF(FN_MC!N59="","*",FN_MC!N59)</f>
        <v>TID201</v>
      </c>
      <c r="M54" s="97">
        <f>IF(FN_MC!J59="","*",FN_MC!J59)</f>
        <v>74</v>
      </c>
      <c r="N54" s="183">
        <f>IF(FN_MC!K59="","*",FN_MC!K59)</f>
        <v>195</v>
      </c>
      <c r="O54" s="183">
        <f>IF(FN_MC!L59="","*",FN_MC!L59)</f>
        <v>192</v>
      </c>
      <c r="P54" s="107">
        <f>IF(FN_MC!O59="","*",FN_MC!O59)</f>
        <v>0.375</v>
      </c>
      <c r="Q54" s="107">
        <f>IF(FN_MC!P59="","*",FN_MC!P59)</f>
        <v>8.3333333333333329E-2</v>
      </c>
      <c r="R54" s="96" t="str">
        <f>IF(FN_MC!Q59="","*",CONCATENATE(FN_MC!Q59," ",FN_MC!R59))</f>
        <v>1207 Nº DE DORMENTES</v>
      </c>
      <c r="S54" s="96" t="str">
        <f>IF(FN_MC!V59="","*",FN_MC!V59)</f>
        <v>Augusto/ Efraim</v>
      </c>
      <c r="T54" s="96" t="str">
        <f>IF(FN_MC!W59="","*",FN_MC!W59)</f>
        <v>Descarga de dormente</v>
      </c>
      <c r="U54" s="98">
        <f ca="1">_xlfn.XLOOKUP(G54&amp;$U$2,BS_CONTROLE[CHAVE],BS_CONTROLE[Quantidade_11],"-")</f>
        <v>1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W48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1099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1193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1392</v>
      </c>
      <c r="D5" s="259"/>
      <c r="E5" s="259"/>
      <c r="F5" s="259"/>
      <c r="G5" s="259"/>
      <c r="H5" s="259"/>
      <c r="I5" s="259"/>
      <c r="J5" s="260"/>
      <c r="K5" s="261" t="s">
        <v>1393</v>
      </c>
      <c r="L5" s="262"/>
      <c r="M5" s="262"/>
      <c r="N5" s="262"/>
      <c r="O5" s="263" t="s">
        <v>1394</v>
      </c>
      <c r="P5" s="264"/>
      <c r="Q5" s="265"/>
    </row>
    <row r="6" spans="1:17" s="81" customFormat="1" ht="15.75" customHeight="1">
      <c r="A6" s="75" t="s">
        <v>1390</v>
      </c>
      <c r="B6" s="82" t="s">
        <v>1389</v>
      </c>
      <c r="C6" s="83" t="s">
        <v>993</v>
      </c>
      <c r="D6" s="84" t="s">
        <v>994</v>
      </c>
      <c r="E6" s="83" t="s">
        <v>1395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1396</v>
      </c>
      <c r="M6" s="116" t="s">
        <v>620</v>
      </c>
      <c r="N6" s="117" t="s">
        <v>988</v>
      </c>
      <c r="O6" s="165" t="s">
        <v>1031</v>
      </c>
      <c r="P6" s="128"/>
      <c r="Q6" s="139" t="s">
        <v>1397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1</v>
      </c>
      <c r="P27" s="78"/>
      <c r="Q27" s="120" t="str">
        <f>IF($A$2=1,IF(FN_MC!BJ28="","*",FN_MC!BJ28),IF(FN_MC!BK28="","*",FN_MC!BK28))</f>
        <v xml:space="preserve">MC1 08:25, aguarda autorização, previsão após I42 11h, autorizado 11:03, em deslocamento para intervalo 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MC1 10:41, negado devido V86 estar autorizado, deslocando para TAL solicitar MC1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1</v>
      </c>
      <c r="P38" s="78"/>
      <c r="Q38" s="120" t="str">
        <f>IF($A$2=1,IF(FN_MC!BJ39="","*",FN_MC!BJ39),IF(FN_MC!BK39="","*",FN_MC!BK39))</f>
        <v>MC1 08:50, aguarda autorização, previsão de faixa após I39, autorizado 11:26, em intervalo 12:10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1</v>
      </c>
      <c r="P41" s="78"/>
      <c r="Q41" s="120" t="str">
        <f>IF($A$2=1,IF(FN_MC!BJ44="","*",FN_MC!BJ44),IF(FN_MC!BK44="","*",FN_MC!BK44))</f>
        <v xml:space="preserve">MC1 09:14, autorizado 10:37, em inspeção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MC1 08:27, aguarda autorização CCO, faixa após M85 14h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1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1</v>
      </c>
      <c r="P46" s="78"/>
      <c r="Q46" s="120" t="str">
        <f>IF($A$2=1,IF(FN_MC!BJ49="","*",FN_MC!BJ49),IF(FN_MC!BK49="","*",FN_MC!BK49))</f>
        <v>Em intervalo 11:52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W48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2026-03-03T17:17:35Z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