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85" documentId="120_S{118792C3-22EF-5104-A093-F22BFE3913F3}" xr6:coauthVersionLast="47" xr6:coauthVersionMax="47" xr10:uidLastSave="{94055D3D-DA8E-47F8-999C-72E2E9C9261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9" i="1" l="1" a="1"/>
  <c r="N409" i="1" s="1"/>
  <c r="M409" i="1" a="1"/>
  <c r="M409" i="1" s="1"/>
  <c r="N416" i="1" a="1"/>
  <c r="N416" i="1" s="1"/>
  <c r="M416" i="1" a="1"/>
  <c r="M416" i="1" s="1"/>
  <c r="N408" i="1" a="1"/>
  <c r="N408" i="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L405" i="1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L406" i="1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L413" i="1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L416" i="1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<sst xmlns="http://schemas.openxmlformats.org/spreadsheetml/2006/main" count="12073" uniqueCount="1977">
  <si>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</si>
  <si>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</si>
  <si>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</si>
  <si>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</si>
  <si>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</si>
  <si>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</si>
  <si>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</si>
  <si>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</si>
  <si>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</si>
  <si>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</si>
  <si>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</si>
  <si>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</si>
  <si>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</si>
  <si>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</si>
  <si>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</si>
  <si>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</si>
  <si>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</si>
  <si>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</si>
  <si>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</si>
  <si>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</si>
  <si>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</si>
  <si>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</si>
  <si>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</si>
  <si>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</si>
  <si>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</si>
  <si>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</si>
  <si>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</si>
  <si>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</si>
  <si>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</si>
  <si>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</si>
  <si>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</si>
  <si>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</si>
  <si>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</si>
  <si>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</si>
  <si>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</si>
  <si>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</si>
  <si>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</si>
  <si>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</si>
  <si>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</si>
  <si>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</si>
  <si>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</si>
  <si>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</si>
  <si>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</si>
  <si>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</si>
  <si>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</si>
  <si>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</si>
  <si>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</si>
  <si>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</si>
  <si>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</si>
  <si>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</si>
  <si>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</si>
  <si>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</si>
  <si>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</si>
  <si>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</si>
  <si>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</si>
  <si>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</si>
  <si>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</si>
  <si>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</si>
  <si>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</si>
  <si>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</si>
  <si>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</si>
  <si>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</si>
  <si>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</si>
  <si>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</si>
  <si>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</si>
  <si>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</si>
  <si>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</si>
  <si>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</si>
  <si>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</si>
  <si>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</si>
  <si>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</si>
  <si>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</si>
  <si>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</si>
  <si>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</si>
  <si>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</si>
  <si>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</si>
  <si>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</si>
  <si>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</si>
  <si>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</si>
  <si>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</si>
  <si>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</si>
  <si>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</si>
  <si>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</si>
  <si>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</si>
  <si>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</si>
  <si>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</si>
  <si>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</si>
  <si>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</si>
  <si>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</si>
  <si>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</si>
  <si>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</si>
  <si>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</si>
  <si>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</si>
  <si>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</si>
  <si>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</si>
  <si>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</si>
  <si>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</si>
  <si>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</si>
  <si>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</si>
  <si>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</si>
  <si>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</si>
  <si>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</si>
  <si>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</si>
  <si>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</si>
  <si>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</si>
  <si>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</si>
  <si>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</si>
  <si>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</si>
  <si>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</si>
  <si>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</si>
  <si>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</si>
  <si>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</si>
  <si>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</si>
  <si>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</si>
  <si>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</si>
  <si>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</si>
  <si>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</si>
  <si>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</si>
  <si>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</si>
  <si>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</si>
  <si>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</si>
  <si>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</si>
  <si>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</si>
  <si>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</si>
  <si>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</si>
  <si>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</si>
  <si>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</si>
  <si>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</si>
  <si>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</si>
  <si>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</si>
  <si>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</si>
  <si>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</si>
  <si>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</si>
  <si>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</si>
  <si>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</si>
  <si>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</si>
  <si>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</si>
  <si>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</si>
  <si>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</si>
  <si>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</si>
  <si>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</si>
  <si>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</si>
  <si>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</si>
  <si>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</si>
  <si>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</si>
  <si>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</si>
  <si>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</si>
  <si>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</si>
  <si>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</si>
  <si>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</si>
  <si>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</si>
  <si>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</si>
  <si>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</si>
  <si>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</si>
  <si>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</si>
  <si>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</si>
  <si>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</si>
  <si>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</si>
  <si>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</si>
  <si>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</si>
  <si>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</si>
  <si>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</si>
  <si>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</si>
  <si>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</si>
  <si>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</si>
  <si>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</si>
  <si>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</si>
  <si>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</si>
  <si>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</si>
  <si>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</si>
  <si>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</si>
  <si>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</si>
  <si>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</si>
  <si>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</si>
  <si>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</si>
  <si>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</si>
  <si>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</si>
  <si>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</si>
  <si>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</si>
  <si>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</si>
  <si>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</si>
  <si>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</si>
  <si>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</si>
  <si>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</si>
  <si>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</si>
  <si>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</si>
  <si>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</si>
  <si>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</si>
  <si>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</si>
  <si>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</si>
  <si>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</si>
  <si>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</si>
  <si>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</si>
  <si>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</si>
  <si>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</si>
  <si>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</si>
  <si>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</si>
  <si>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</si>
  <si>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</si>
  <si>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</si>
  <si>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</si>
  <si>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</si>
  <si>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</si>
  <si>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</si>
  <si>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</si>
  <si>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</si>
  <si>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</si>
  <si>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</si>
  <si>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</si>
  <si>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</si>
  <si>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</si>
  <si>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</si>
  <si>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</si>
  <si>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</si>
  <si>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</si>
  <si>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</si>
  <si>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</si>
  <si>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</si>
  <si>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</si>
  <si>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</si>
  <si>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</si>
  <si>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</si>
  <si>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</si>
  <si>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</si>
  <si>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</si>
  <si>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</si>
  <si>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</si>
  <si>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</si>
  <si>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</si>
  <si>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</si>
  <si>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</si>
  <si>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</si>
  <si>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</si>
  <si>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</si>
  <si>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</si>
  <si>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</si>
  <si>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</si>
  <si>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</si>
  <si>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</si>
  <si>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</si>
  <si>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</si>
  <si>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</si>
  <si>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</si>
  <si>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</si>
  <si>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</si>
  <si>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</si>
  <si>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</si>
  <si>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</si>
  <si>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</si>
  <si>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</si>
  <si>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</si>
  <si>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</si>
  <si>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</si>
  <si>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</si>
  <si>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</si>
  <si>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</si>
  <si>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</si>
  <si>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</si>
  <si>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</si>
  <si>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</si>
  <si>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</si>
  <si>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</si>
  <si>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</si>
  <si>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</si>
  <si>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</si>
  <si>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</si>
  <si>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</si>
  <si>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</si>
  <si>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</si>
  <si>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</si>
  <si>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</si>
  <si>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</si>
  <si>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</si>
  <si>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</si>
  <si>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</si>
  <si>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</si>
  <si>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</si>
  <si>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</si>
  <si>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</si>
  <si>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</si>
  <si>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</si>
  <si>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</si>
  <si>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</si>
  <si>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</si>
  <si>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</si>
  <si>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</si>
  <si>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</si>
  <si>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</si>
  <si>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</si>
  <si>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</si>
  <si>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</si>
  <si>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</si>
  <si>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</si>
  <si>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</si>
  <si>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</si>
  <si>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</si>
  <si>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</si>
  <si>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</si>
  <si>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</si>
  <si>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</si>
  <si>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</si>
  <si>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</si>
  <si>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</si>
  <si>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</si>
  <si>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</si>
  <si>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</si>
  <si>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</si>
  <si>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</si>
  <si>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</si>
  <si>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</si>
  <si>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</si>
  <si>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</si>
  <si>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</si>
  <si>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</si>
  <si>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</si>
  <si>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</si>
  <si>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</si>
  <si>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</si>
  <si>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</si>
  <si>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</si>
  <si>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</si>
  <si>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</si>
  <si>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</si>
  <si>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</si>
  <si>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</si>
  <si>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</si>
  <si>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</si>
  <si>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</si>
  <si>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</si>
  <si>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</si>
  <si>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</si>
  <si>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</si>
  <si>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</si>
  <si>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</si>
  <si>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</si>
  <si>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</si>
  <si>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</si>
  <si>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</si>
  <si>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</si>
  <si>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</si>
  <si>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</si>
  <si>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</si>
  <si>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</si>
  <si>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</si>
  <si>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</si>
  <si>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</si>
  <si>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</si>
  <si>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</si>
  <si>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</si>
  <si>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</si>
  <si>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</si>
  <si>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</si>
  <si>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</si>
  <si>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</si>
  <si>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</si>
  <si>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</si>
  <si>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</si>
  <si>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</si>
  <si>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</si>
  <si>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</si>
  <si>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</si>
  <si>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</si>
  <si>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</si>
  <si>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</si>
  <si>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</si>
  <si>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</si>
  <si>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</si>
  <si>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</si>
  <si>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</si>
  <si>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</si>
  <si>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</si>
  <si>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</si>
  <si>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</si>
  <si>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</si>
  <si>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</si>
  <si>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</si>
  <si>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</si>
  <si>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</si>
  <si>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</si>
  <si>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</si>
  <si>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</si>
  <si>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</si>
  <si>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</si>
  <si>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</si>
  <si>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</si>
  <si>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</si>
  <si>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</si>
  <si>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</si>
  <si>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</si>
  <si>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</si>
  <si>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</si>
  <si>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</si>
  <si>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</si>
  <si>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</si>
  <si>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</si>
  <si>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</si>
  <si>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</si>
  <si>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</si>
  <si>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</si>
  <si>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</si>
  <si>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</si>
  <si>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</si>
  <si>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</si>
  <si>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</si>
  <si>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</si>
  <si>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</si>
  <si>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</si>
  <si>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</si>
  <si>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</si>
  <si>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</si>
  <si>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</si>
  <si>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</si>
  <si>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</si>
  <si>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</si>
  <si>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</si>
  <si>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</si>
  <si>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</si>
  <si>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</si>
  <si>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</si>
  <si>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</si>
  <si>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</si>
  <si>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</si>
  <si>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</si>
  <si>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</si>
  <si>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</si>
  <si>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</si>
  <si>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</si>
  <si>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</si>
  <si>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</si>
  <si>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</si>
  <si>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</si>
  <si>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</si>
  <si>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</si>
  <si>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</si>
  <si>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</si>
  <si>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</si>
  <si>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</si>
  <si>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</si>
  <si>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</si>
  <si>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</si>
  <si>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</si>
  <si>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</si>
  <si>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</si>
  <si>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</si>
  <si>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</si>
  <si>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</si>
  <si>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</si>
  <si>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</si>
  <si>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</si>
  <si>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</si>
  <si>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</si>
  <si>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</si>
  <si>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</si>
  <si>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</si>
  <si>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</si>
  <si>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</si>
  <si>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</si>
  <si>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</si>
  <si>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</si>
  <si>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</si>
  <si>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</si>
  <si>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</si>
  <si>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</si>
  <si>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</si>
  <si>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</si>
  <si>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</si>
  <si>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</si>
  <si>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</si>
  <si>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</si>
  <si>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</si>
  <si>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</si>
  <si>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</si>
  <si>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</si>
  <si>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</si>
  <si>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</si>
  <si>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</si>
  <si>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</si>
  <si>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</si>
  <si>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</si>
  <si>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</si>
  <si>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</si>
  <si>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</si>
  <si>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</si>
  <si>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</si>
  <si>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</si>
  <si>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</si>
  <si>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</si>
  <si>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</si>
  <si>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</si>
  <si>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</si>
  <si>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</si>
  <si>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</si>
  <si>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</si>
  <si>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</si>
  <si>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</si>
  <si>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</si>
  <si>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</si>
  <si>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</si>
  <si>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</si>
  <si>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</si>
  <si>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</si>
  <si>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</si>
  <si>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</si>
  <si>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</si>
  <si>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</si>
  <si>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</si>
  <si>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</si>
  <si>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</si>
  <si>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</si>
  <si>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</si>
  <si>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</si>
  <si>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</si>
  <si>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</si>
  <si>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</si>
  <si>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</si>
  <si>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</si>
  <si>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</si>
  <si>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</si>
  <si>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</si>
  <si>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</si>
  <si>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</si>
  <si>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</si>
  <si>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</si>
  <si>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</si>
  <si>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</si>
  <si>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</si>
  <si>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</si>
  <si>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</si>
  <si>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</si>
  <si>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</si>
  <si>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</si>
  <si>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</si>
  <si>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</si>
  <si>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</si>
  <si>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</si>
  <si>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</si>
  <si>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</si>
  <si>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</si>
  <si>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</si>
  <si>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</si>
  <si>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</si>
  <si>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</si>
  <si>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</si>
  <si>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</si>
  <si>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</si>
  <si>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</si>
  <si>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</si>
  <si>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</si>
  <si>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</si>
  <si>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</si>
  <si>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</si>
  <si>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</si>
  <si>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</si>
  <si>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</si>
  <si>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</si>
  <si>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</si>
  <si>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</si>
  <si>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</si>
  <si>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</si>
  <si>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</si>
  <si>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</si>
  <si>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</si>
  <si>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</si>
  <si>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</si>
  <si>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</si>
  <si>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</si>
  <si>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</si>
  <si>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</si>
  <si>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</si>
  <si>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</si>
  <si>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</si>
  <si>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</si>
  <si>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</si>
  <si>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</si>
  <si>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</si>
  <si>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</si>
  <si>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</si>
  <si>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</si>
  <si>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</si>
  <si>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</si>
  <si>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</si>
  <si>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</si>
  <si>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</si>
  <si>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</si>
  <si>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</si>
  <si>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</si>
  <si>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</si>
  <si>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</si>
  <si>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</si>
  <si>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</si>
  <si>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</si>
  <si>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</si>
  <si>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</si>
  <si>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</si>
  <si>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</si>
  <si>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</si>
  <si>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</si>
  <si>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</si>
  <si>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</si>
  <si>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</si>
  <si>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</si>
  <si>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</si>
  <si>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</si>
  <si>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</si>
  <si>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</si>
  <si>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</si>
  <si>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</si>
  <si>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</si>
  <si>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</si>
  <si>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</si>
  <si>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</si>
  <si>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</si>
  <si>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</si>
  <si>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</si>
  <si>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</si>
  <si>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</si>
  <si>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</si>
  <si>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</si>
  <si>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</si>
  <si>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</si>
  <si>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</si>
  <si>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</si>
  <si>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</si>
  <si>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</si>
  <si>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</si>
  <si>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</si>
  <si>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</si>
  <si>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</si>
  <si>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</si>
  <si>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</si>
  <si>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</si>
  <si>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</si>
  <si>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</si>
  <si>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</si>
  <si>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</si>
  <si>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</si>
  <si>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</si>
  <si>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</si>
  <si>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</si>
  <si>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</si>
  <si>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</si>
  <si>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</si>
  <si>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</si>
  <si>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</si>
  <si>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</si>
  <si>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</si>
  <si>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</si>
  <si>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</si>
  <si>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</si>
  <si>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</si>
  <si>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</si>
  <si>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</si>
  <si>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</si>
  <si>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</si>
  <si>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</si>
  <si>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</si>
  <si>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</si>
  <si>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</si>
  <si>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</si>
  <si>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</si>
  <si>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</si>
  <si>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</si>
  <si>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</si>
  <si>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</si>
  <si>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</si>
  <si>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</si>
  <si>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</si>
  <si>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</si>
  <si>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</si>
  <si>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</si>
  <si>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</si>
  <si>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</si>
  <si>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</si>
  <si>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</si>
  <si>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</si>
  <si>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</si>
  <si>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</si>
  <si>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</si>
  <si>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</si>
  <si>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</si>
  <si>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</si>
  <si>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</si>
  <si>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</si>
  <si>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</si>
  <si>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</si>
  <si>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</si>
  <si>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</si>
  <si>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</si>
  <si>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</si>
  <si>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</si>
  <si>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</si>
  <si>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</si>
  <si>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</si>
  <si>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</si>
  <si>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</si>
  <si>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</si>
  <si>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</si>
  <si>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</si>
  <si>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</si>
  <si>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</si>
  <si>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</si>
  <si>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</si>
  <si>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</si>
  <si>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</si>
  <si>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</si>
  <si>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</si>
  <si>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</si>
  <si>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</si>
  <si>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</si>
  <si>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</si>
  <si>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</si>
  <si>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</si>
  <si>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</si>
  <si>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</si>
  <si>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</si>
  <si>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</si>
  <si>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</si>
  <si>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</si>
  <si>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</si>
  <si>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</si>
  <si>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</si>
  <si>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</si>
  <si>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</si>
  <si>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</si>
  <si>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</si>
  <si>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</si>
  <si>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</si>
  <si>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</si>
  <si>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</si>
  <si>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</si>
  <si>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</si>
  <si>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</si>
  <si>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</si>
  <si>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</si>
  <si>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</si>
  <si>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</si>
  <si>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</si>
  <si>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</si>
  <si>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</si>
  <si>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</si>
  <si>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</si>
  <si>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</si>
  <si>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</si>
  <si>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</si>
  <si>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</si>
  <si>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</si>
  <si>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</si>
  <si>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</si>
  <si>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</si>
  <si>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</si>
  <si>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</si>
  <si>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</si>
  <si>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</si>
  <si>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</si>
  <si>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</si>
  <si>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</si>
  <si>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</si>
  <si>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</si>
  <si>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</si>
  <si>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</si>
  <si>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</si>
  <si>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</si>
  <si>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</si>
  <si>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</si>
  <si>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</si>
  <si>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</si>
  <si>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</si>
  <si>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</si>
  <si>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</si>
  <si>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</si>
  <si>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</si>
  <si>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</si>
  <si>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</si>
  <si>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</si>
  <si>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</si>
  <si>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</si>
  <si>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</si>
  <si>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</si>
  <si>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</si>
  <si>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</si>
  <si>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</si>
  <si>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</si>
  <si>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</si>
  <si>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</si>
  <si>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</si>
  <si>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</si>
  <si>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</si>
  <si>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</si>
  <si>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</si>
  <si>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</si>
  <si>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</si>
  <si>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</si>
  <si>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</si>
  <si>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</si>
  <si>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</si>
  <si>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</si>
  <si>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</si>
  <si>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</si>
  <si>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</si>
  <si>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</si>
  <si>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</si>
  <si>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</si>
  <si>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</si>
  <si>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</si>
  <si>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</si>
  <si>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</si>
  <si>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</si>
  <si>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</si>
  <si>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</si>
  <si>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</si>
  <si>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</si>
  <si>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</si>
  <si>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</si>
  <si>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</si>
  <si>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</si>
  <si>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</si>
  <si>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</si>
  <si>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</si>
  <si>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</si>
  <si>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</si>
  <si>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</si>
  <si>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</si>
  <si>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</si>
  <si>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</si>
  <si>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</si>
  <si>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</si>
  <si>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</si>
  <si>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</si>
  <si>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</si>
  <si>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</si>
  <si>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</si>
  <si>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</si>
  <si>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</si>
  <si>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</si>
  <si>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</si>
  <si>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</si>
  <si>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</si>
  <si>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</si>
  <si>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</si>
  <si>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</si>
  <si>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</si>
  <si>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</si>
  <si>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</si>
  <si>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</si>
  <si>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</si>
  <si>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</si>
  <si>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</si>
  <si>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</si>
  <si>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</si>
  <si>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</si>
  <si>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</si>
  <si>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</si>
  <si>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</si>
  <si>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</si>
  <si>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</si>
  <si>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</si>
  <si>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</si>
  <si>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</si>
  <si>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</si>
  <si>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</si>
  <si>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</si>
  <si>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</si>
  <si>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</si>
  <si>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</si>
  <si>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</si>
  <si>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</si>
  <si>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</si>
  <si>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</si>
  <si>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</si>
  <si>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</si>
  <si>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</si>
  <si>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</si>
  <si>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</si>
  <si>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</si>
  <si>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</si>
  <si>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</si>
  <si>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</si>
  <si>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</si>
  <si>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</si>
  <si>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</si>
  <si>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</si>
  <si>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</si>
  <si>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</si>
  <si>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</si>
  <si>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</si>
  <si>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</si>
  <si>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</si>
  <si>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</si>
  <si>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</si>
  <si>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</si>
  <si>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</si>
  <si>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</si>
  <si>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</si>
  <si>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</si>
  <si>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</si>
  <si>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</si>
  <si>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</si>
  <si>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</si>
  <si>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</si>
  <si>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</si>
  <si>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</si>
  <si>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</si>
  <si>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</si>
  <si>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</si>
  <si>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</si>
  <si>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</si>
  <si>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</si>
  <si>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</si>
  <si>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</si>
  <si>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</si>
  <si>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</si>
  <si>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</si>
  <si>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</si>
  <si>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</si>
  <si>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</si>
  <si>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</si>
  <si>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</si>
  <si>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</si>
  <si>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</si>
  <si>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</si>
  <si>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</si>
  <si>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</si>
  <si>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</si>
  <si>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</si>
  <si>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</si>
  <si>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</si>
  <si>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</si>
  <si>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</si>
  <si>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</si>
  <si>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</si>
  <si>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</si>
  <si>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</si>
  <si>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</si>
  <si>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</si>
  <si>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</si>
  <si>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</si>
  <si>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</si>
  <si>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</si>
  <si>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</si>
  <si>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</si>
  <si>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</si>
  <si>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</si>
  <si>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</si>
  <si>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</si>
  <si>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</si>
  <si>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</si>
  <si>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</si>
  <si>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</si>
  <si>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</si>
  <si>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</si>
  <si>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</si>
  <si>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</si>
  <si>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</si>
  <si>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</si>
  <si>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</si>
  <si>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</si>
  <si>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</si>
  <si>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</si>
  <si>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</si>
  <si>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</si>
  <si>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</si>
  <si>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</si>
  <si>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</si>
  <si>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</si>
  <si>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</si>
  <si>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</si>
  <si>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</si>
  <si>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</si>
  <si>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</si>
  <si>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</si>
  <si>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</si>
  <si>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</si>
  <si>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</si>
  <si>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</si>
  <si>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</si>
  <si>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</si>
  <si>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</si>
  <si>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</si>
  <si>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</si>
  <si>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</si>
  <si>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</si>
  <si>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</si>
  <si>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</si>
  <si>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</si>
  <si>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</si>
  <si>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</si>
  <si>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</si>
  <si>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</si>
  <si>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</si>
  <si>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</si>
  <si>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</si>
  <si>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</si>
  <si>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</si>
  <si>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</si>
  <si>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</si>
  <si>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</si>
  <si>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</si>
  <si>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</si>
  <si>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</si>
  <si>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</si>
  <si>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</si>
  <si>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</si>
  <si>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</si>
  <si>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</si>
  <si>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</si>
  <si>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</si>
  <si>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</si>
  <si>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</si>
  <si>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</si>
  <si>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</si>
  <si>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</si>
  <si>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</si>
  <si>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</si>
  <si>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</si>
  <si>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</si>
  <si>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</si>
  <si>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</si>
  <si>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</si>
  <si>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</si>
  <si>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</si>
  <si>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</si>
  <si>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</si>
  <si>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</si>
  <si>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</si>
  <si>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</si>
  <si>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</si>
  <si>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</si>
  <si>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</si>
  <si>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</si>
  <si>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</si>
  <si>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</si>
  <si>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</si>
  <si>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</si>
  <si>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</si>
  <si>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</si>
  <si>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</si>
  <si>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</si>
  <si>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</si>
  <si>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</si>
  <si>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</si>
  <si>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</si>
  <si>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</si>
  <si>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</si>
  <si>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</si>
  <si>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</si>
  <si>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</si>
  <si>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</si>
  <si>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</si>
  <si>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</si>
  <si>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</si>
  <si>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</si>
  <si>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</si>
  <si>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</si>
  <si>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</si>
  <si>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</si>
  <si>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</si>
  <si>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</si>
  <si>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</si>
  <si>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</si>
  <si>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</si>
  <si>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</si>
  <si>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</si>
  <si>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</si>
  <si>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</si>
  <si>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</si>
  <si>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</si>
  <si>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</si>
  <si>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</si>
  <si>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</si>
  <si>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</si>
  <si>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</si>
  <si>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</si>
  <si>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</si>
  <si>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</si>
  <si>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</si>
  <si>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</si>
  <si>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</si>
  <si>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</si>
  <si>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</si>
  <si>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</si>
  <si>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</si>
  <si>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</si>
  <si>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</si>
  <si>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</si>
  <si>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</si>
  <si>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</si>
  <si>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</si>
  <si>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</si>
  <si>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</si>
  <si>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</si>
  <si>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</si>
  <si>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</si>
  <si>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</si>
  <si>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</si>
  <si>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</si>
  <si>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</si>
  <si>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</si>
  <si>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</si>
  <si>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</si>
  <si>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</si>
  <si>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</si>
  <si>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</si>
  <si>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</si>
  <si>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</si>
  <si>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</si>
  <si>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</si>
  <si>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</si>
  <si>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</si>
  <si>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</si>
  <si>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</si>
  <si>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</si>
  <si>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</si>
  <si>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</si>
  <si>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</si>
  <si>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</si>
  <si>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</si>
  <si>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</si>
  <si>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</si>
  <si>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</si>
  <si>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</si>
  <si>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</si>
  <si>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</si>
  <si>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</si>
  <si>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</si>
  <si>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</si>
  <si>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</si>
  <si>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</si>
  <si>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</si>
  <si>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</si>
  <si>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</si>
  <si>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</si>
  <si>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</si>
  <si>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</si>
  <si>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</si>
  <si>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</si>
  <si>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</si>
  <si>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</si>
  <si>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</si>
  <si>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</si>
  <si>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</si>
  <si>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</si>
  <si>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</si>
  <si>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</si>
  <si>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</si>
  <si>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</si>
  <si>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</si>
  <si>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</si>
  <si>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</si>
  <si>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</si>
  <si>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</si>
  <si>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</si>
  <si>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</si>
  <si>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</si>
  <si>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</si>
  <si>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</si>
  <si>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</si>
  <si>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</si>
  <si>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</si>
  <si>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</si>
  <si>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</si>
  <si>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</si>
  <si>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</si>
  <si>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</si>
  <si>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</si>
  <si>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</si>
  <si>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</si>
  <si>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</si>
  <si>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</si>
  <si>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</si>
  <si>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</si>
  <si>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</si>
  <si>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</si>
  <si>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</si>
  <si>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</si>
  <si>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</si>
  <si>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</si>
  <si>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</si>
  <si>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</si>
  <si>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</si>
  <si>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</si>
  <si>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</si>
  <si>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</si>
  <si>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</si>
  <si>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</si>
  <si>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</si>
  <si>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</si>
  <si>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</si>
  <si>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</si>
  <si>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</si>
  <si>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</si>
  <si>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</si>
  <si>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</si>
  <si>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</si>
  <si>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</si>
  <si>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</si>
  <si>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</si>
  <si>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</si>
  <si>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</si>
  <si>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</si>
  <si>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</si>
  <si>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</si>
  <si>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</si>
  <si>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</si>
  <si>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</si>
  <si>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</si>
  <si>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</si>
  <si>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</si>
  <si>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</si>
  <si>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</si>
  <si>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</si>
  <si>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</si>
  <si>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</si>
  <si>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</si>
  <si>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</si>
  <si>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</si>
  <si>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</si>
  <si>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</si>
  <si>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</si>
  <si>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</si>
  <si>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</si>
  <si>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</si>
  <si>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</si>
  <si>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</si>
  <si>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</si>
  <si>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</si>
  <si>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</si>
  <si>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</si>
  <si>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</si>
  <si>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</si>
  <si>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</si>
  <si>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</si>
  <si>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</si>
  <si>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</si>
  <si>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</si>
  <si>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</si>
  <si>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</si>
  <si>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</si>
  <si>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</si>
  <si>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</si>
  <si>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</si>
  <si>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</si>
  <si>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</si>
  <si>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</si>
  <si>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</si>
  <si>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</si>
  <si>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</si>
  <si>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</si>
  <si>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</si>
  <si>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</si>
  <si>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</si>
  <si>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</si>
  <si>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</si>
  <si>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</si>
  <si>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</si>
  <si>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</si>
  <si>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</si>
  <si>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</si>
  <si>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</si>
  <si>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</si>
  <si>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</si>
  <si>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</si>
  <si>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</si>
  <si>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</si>
  <si>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</si>
  <si>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</si>
  <si>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</si>
  <si>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</si>
  <si>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</si>
  <si>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</si>
  <si>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</si>
  <si>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</si>
  <si>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</si>
  <si>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</si>
  <si>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</si>
  <si>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</si>
  <si>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</si>
  <si>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</si>
  <si>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</si>
  <si>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</si>
  <si>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</si>
  <si>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</si>
  <si>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</si>
  <si>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</si>
  <si>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</si>
  <si>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</si>
  <si>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</si>
  <si>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</si>
  <si>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</si>
  <si>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</si>
  <si>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</si>
  <si>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</si>
  <si>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</si>
  <si>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</si>
  <si>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</si>
  <si>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</si>
  <si>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</si>
  <si>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</si>
  <si>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</si>
  <si>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</si>
  <si>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</si>
  <si>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</si>
  <si>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</si>
  <si>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</si>
  <si>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</si>
  <si>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</si>
  <si>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</si>
  <si>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</si>
  <si>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</si>
  <si>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</si>
  <si>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</si>
  <si>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</si>
  <si>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</si>
  <si>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</si>
  <si>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</si>
  <si>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</si>
  <si>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</si>
  <si>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</si>
  <si>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</si>
  <si>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</si>
  <si>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</si>
  <si>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</si>
  <si>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</si>
  <si>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</si>
  <si>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</si>
  <si>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</si>
  <si>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</si>
  <si>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</si>
  <si>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</si>
  <si>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</si>
  <si>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</si>
  <si>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</si>
  <si>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</si>
  <si>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</si>
  <si>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</si>
  <si>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</si>
  <si>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</si>
  <si>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</si>
  <si>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</si>
  <si>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</si>
  <si>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</si>
  <si>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</si>
  <si>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</si>
  <si>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</si>
  <si>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</si>
  <si>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</si>
  <si>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</si>
  <si>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</si>
  <si>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</si>
  <si>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</si>
  <si>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</si>
  <si>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</si>
  <si>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</si>
  <si>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</si>
  <si>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</si>
  <si>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</si>
  <si>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</si>
  <si>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</si>
  <si>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</si>
  <si>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</si>
  <si>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</si>
  <si>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</si>
  <si>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</si>
  <si>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</si>
  <si>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</si>
  <si>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</si>
  <si>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</si>
  <si>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</si>
  <si>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</si>
  <si>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</si>
  <si>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</si>
  <si>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</si>
  <si>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</si>
  <si>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</si>
  <si>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</si>
  <si>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</si>
  <si>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</si>
  <si>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</si>
  <si>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</si>
  <si>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</si>
  <si>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</si>
  <si>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</si>
  <si>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</si>
  <si>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</si>
  <si>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</si>
  <si>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</si>
  <si>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</si>
  <si>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</si>
  <si>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</si>
  <si>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</si>
  <si>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</si>
  <si>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</si>
  <si>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</si>
  <si>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</si>
  <si>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</si>
  <si>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</si>
  <si>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</si>
  <si>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</si>
  <si>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</si>
  <si>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</si>
  <si>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</si>
  <si>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</si>
  <si>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</si>
  <si>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</si>
  <si>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</si>
  <si>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</si>
  <si>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</si>
  <si>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</si>
  <si>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</si>
  <si>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</si>
  <si>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</si>
  <si>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</si>
  <si>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</si>
  <si>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</si>
  <si>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</si>
  <si>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</si>
  <si>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</si>
  <si>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</si>
  <si>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</si>
  <si>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</si>
  <si>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</si>
  <si>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</si>
  <si>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</si>
  <si>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</si>
  <si>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</si>
  <si>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</si>
  <si>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</si>
  <si>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</si>
  <si>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</si>
  <si>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</si>
  <si>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</si>
  <si>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</si>
  <si>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</si>
  <si>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</si>
  <si>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</si>
  <si>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</si>
  <si>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</si>
  <si>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</si>
  <si>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</si>
  <si>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</si>
  <si>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</si>
  <si>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</si>
  <si>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</si>
  <si>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</si>
  <si>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</si>
  <si>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</si>
  <si>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</si>
  <si>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</si>
  <si>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</si>
  <si>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</si>
  <si>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</si>
  <si>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</si>
  <si>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</si>
  <si>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</si>
  <si>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</si>
  <si>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</si>
  <si>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</si>
  <si>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</si>
  <si>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</si>
  <si>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</si>
  <si>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</si>
  <si>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</si>
  <si>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</si>
  <si>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</si>
  <si>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</si>
  <si>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</si>
  <si>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</si>
  <si>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</si>
  <si>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</si>
  <si>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</si>
  <si>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</si>
  <si>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</si>
  <si>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</si>
  <si>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</si>
  <si>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</si>
  <si>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</si>
  <si>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</si>
  <si>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</si>
  <si>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</si>
  <si>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</si>
  <si>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</si>
  <si>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</si>
  <si>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</si>
  <si>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</si>
  <si>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</si>
  <si>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</si>
  <si>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</si>
  <si>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</si>
  <si>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</si>
  <si>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</si>
  <si>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</si>
  <si>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</si>
  <si>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</si>
  <si>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</si>
  <si>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</si>
  <si>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</si>
  <si>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</si>
  <si>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</si>
  <si>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</si>
  <si>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</si>
  <si>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</si>
  <si>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</si>
  <si>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</si>
  <si>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</si>
  <si>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</si>
  <si>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</si>
  <si>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</si>
  <si>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</si>
  <si>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</si>
  <si>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</si>
  <si>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</si>
  <si>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</si>
  <si>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</si>
  <si>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</si>
  <si>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</si>
  <si>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</si>
  <si>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</si>
  <si>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</si>
  <si>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</si>
  <si>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</si>
  <si>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</si>
  <si>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</si>
  <si>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</si>
  <si>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</si>
  <si>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</si>
  <si>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</si>
  <si>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</si>
  <si>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</si>
  <si>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</si>
  <si>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</si>
  <si>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</si>
  <si>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</si>
  <si>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</si>
  <si>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</si>
  <si>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</si>
  <si>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</si>
  <si>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</si>
  <si>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</si>
  <si>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</si>
  <si>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</si>
  <si>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</si>
  <si>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</si>
  <si>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</si>
  <si>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</si>
  <si>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</si>
  <si>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</si>
  <si>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</si>
  <si>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</si>
  <si>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</si>
  <si>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</si>
  <si>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</si>
  <si>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</si>
  <si>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</si>
  <si>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</si>
  <si>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</si>
  <si>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</si>
  <si>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</si>
  <si>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</si>
  <si>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</si>
  <si>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</si>
  <si>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</si>
  <si>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</si>
  <si>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</si>
  <si>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</si>
  <si>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</si>
  <si>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</si>
  <si>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</si>
  <si>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</si>
  <si>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</si>
  <si>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</si>
  <si>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</si>
  <si>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</si>
  <si>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</si>
  <si>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</si>
  <si>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</si>
  <si>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</si>
  <si>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</si>
  <si>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</si>
  <si>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</si>
  <si>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</si>
  <si>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</si>
  <si>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</si>
  <si>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</si>
  <si>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</si>
  <si>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</si>
  <si>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</si>
  <si>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</si>
  <si>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</si>
  <si>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</si>
  <si>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</si>
  <si>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</si>
  <si>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</si>
  <si>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</si>
  <si>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</si>
  <si>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</si>
  <si>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</si>
  <si>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</si>
  <si>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</si>
  <si>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</si>
  <si>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</si>
  <si>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</si>
  <si>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</si>
  <si>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</si>
  <si>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</si>
  <si>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</si>
  <si>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</si>
  <si>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</si>
  <si>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</si>
  <si>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</si>
  <si>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</si>
  <si>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</si>
  <si>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</si>
  <si>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</si>
  <si>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</si>
  <si>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</si>
  <si>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</si>
  <si>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</si>
  <si>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</si>
  <si>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</si>
  <si>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</si>
  <si>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</si>
  <si>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</si>
  <si>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</si>
  <si>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</si>
  <si>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</si>
  <si>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</si>
  <si>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</si>
  <si>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</si>
  <si>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</si>
  <si>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</si>
  <si>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</si>
  <si>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</si>
  <si>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</si>
  <si>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</si>
  <si>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</si>
  <si>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</si>
  <si>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</si>
  <si>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</si>
  <si>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</si>
  <si>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</si>
  <si>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</si>
  <si>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</si>
  <si>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</si>
  <si>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</si>
  <si>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</si>
  <si>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</si>
  <si>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</si>
  <si>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</si>
  <si>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</si>
  <si>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</si>
  <si>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</si>
  <si>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</si>
  <si>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</si>
  <si>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</si>
  <si>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</si>
  <si>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</si>
  <si>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</si>
  <si>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</si>
  <si>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</si>
  <si>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</si>
  <si>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</si>
  <si>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</si>
  <si>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</si>
  <si>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</si>
  <si>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</si>
  <si>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</si>
  <si>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</si>
  <si>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</si>
  <si>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</si>
  <si>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</si>
  <si>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</si>
  <si>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</si>
  <si>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</si>
  <si>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</si>
  <si>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</si>
  <si>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</si>
  <si>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</si>
  <si>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</si>
  <si>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</si>
  <si>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</si>
  <si>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</si>
  <si>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</si>
  <si>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</si>
  <si>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</si>
  <si>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</si>
  <si>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</si>
  <si>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</si>
  <si>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</si>
  <si>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</si>
  <si>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</si>
  <si>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</si>
  <si>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</si>
  <si>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</si>
  <si>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</si>
  <si>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</si>
  <si>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</si>
  <si>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</si>
  <si>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</si>
  <si>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</si>
  <si>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</si>
  <si>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</si>
  <si>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</si>
  <si>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</si>
  <si>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</si>
  <si>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</si>
  <si>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</si>
  <si>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</si>
  <si>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</si>
  <si>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</si>
  <si>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</si>
  <si>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</si>
  <si>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</si>
  <si>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</si>
  <si>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</si>
  <si>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</si>
  <si>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</si>
  <si>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</si>
  <si>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</si>
  <si>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</si>
  <si>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</si>
  <si>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</si>
  <si>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</si>
  <si>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</si>
  <si>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</si>
  <si>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</si>
  <si>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</si>
  <si>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</si>
  <si>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</si>
  <si>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</si>
  <si>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</si>
  <si>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</si>
  <si>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</si>
  <si>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</si>
  <si>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</si>
  <si>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</si>
  <si>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</si>
  <si>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</si>
  <si>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</si>
  <si>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</si>
  <si>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</si>
  <si>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</si>
  <si>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</si>
  <si>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</si>
  <si>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</si>
  <si>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</si>
  <si>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</si>
  <si>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</si>
  <si>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</si>
  <si>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</si>
  <si>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</si>
  <si>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</si>
  <si>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</si>
  <si>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</si>
  <si>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</si>
  <si>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</si>
  <si>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</si>
  <si>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</si>
  <si>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</si>
  <si>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</si>
  <si>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</si>
  <si>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</si>
  <si>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</si>
  <si>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</si>
  <si>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</si>
  <si>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</si>
  <si>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</si>
  <si>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</si>
  <si>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</si>
  <si>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</si>
  <si>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</si>
  <si>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</si>
  <si>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</si>
  <si>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</si>
  <si>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</si>
  <si>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</si>
  <si>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</si>
  <si>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</si>
  <si>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</si>
  <si>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</si>
  <si>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</si>
  <si>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</si>
  <si>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</si>
  <si>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</si>
  <si>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</si>
  <si>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</si>
  <si>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</si>
  <si>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</si>
  <si>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</si>
  <si>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</si>
  <si>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</si>
  <si>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</si>
  <si>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</si>
  <si>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</si>
  <si>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</si>
  <si>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</si>
  <si>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</si>
  <si>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</si>
  <si>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</si>
  <si>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</si>
  <si>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</si>
  <si>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</si>
  <si>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</si>
  <si>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</si>
  <si>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</si>
  <si>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</si>
  <si>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</si>
  <si>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</si>
  <si>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</si>
  <si>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</si>
  <si>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</si>
  <si>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</si>
  <si>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</si>
  <si>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</si>
  <si>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</si>
  <si>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</si>
  <si>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</si>
  <si>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</si>
  <si>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</si>
  <si>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</si>
  <si>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</si>
  <si>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</si>
  <si>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</si>
  <si>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</si>
  <si>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</si>
  <si>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</si>
  <si>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</si>
  <si>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</si>
  <si>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</si>
  <si>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</si>
  <si>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</si>
  <si>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</si>
  <si>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</si>
  <si>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</si>
  <si>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</si>
  <si>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</si>
  <si>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</si>
  <si>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</si>
  <si>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</si>
  <si>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</si>
  <si>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</si>
  <si>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</si>
  <si>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</si>
  <si>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</si>
  <si>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</si>
  <si>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</si>
  <si>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</si>
  <si>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</si>
  <si>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</si>
  <si>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</si>
  <si>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</si>
  <si>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</si>
  <si>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</si>
  <si>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</si>
  <si>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</si>
  <si>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</si>
  <si>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</si>
  <si>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</si>
  <si>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</si>
  <si>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</si>
  <si>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</si>
  <si>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</si>
  <si>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</si>
  <si>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</si>
  <si>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</si>
  <si>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</si>
  <si>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</si>
  <si>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</si>
  <si>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</si>
  <si>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</si>
  <si>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</si>
  <si>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</si>
  <si>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</si>
  <si>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</si>
  <si>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</si>
  <si>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</si>
  <si>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</si>
  <si>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</si>
  <si>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</si>
  <si>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</si>
  <si>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</si>
  <si>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</si>
  <si>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</si>
  <si>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</si>
  <si>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</si>
  <si>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</si>
  <si>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</si>
  <si>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</si>
  <si>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</si>
  <si>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</si>
  <si>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</si>
  <si>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</si>
  <si>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</si>
  <si>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</si>
  <si>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</si>
  <si>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</si>
  <si>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</si>
  <si>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</si>
  <si>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</si>
  <si>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</si>
  <si>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</si>
  <si>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</si>
  <si>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</si>
  <si>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</si>
  <si>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</si>
  <si>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</si>
  <si>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</si>
  <si>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</si>
  <si>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</si>
  <si>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</si>
  <si>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</si>
  <si>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</si>
  <si>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</si>
  <si>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</si>
  <si>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</si>
  <si>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</si>
  <si>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</si>
  <si>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</si>
  <si>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</si>
  <si>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</si>
  <si>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</si>
  <si>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</si>
  <si>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</si>
  <si>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</si>
  <si>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</si>
  <si>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</si>
  <si>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</si>
  <si>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</si>
  <si>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</si>
  <si>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</si>
  <si>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</si>
  <si>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</si>
  <si>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</si>
  <si>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</t>
  </si>
  <si>
    <t>Turma pronta 08:49/Sem oportunidade</t>
  </si>
  <si>
    <t>Turma em deslocamento/Prev. turma pronta 08:30</t>
  </si>
  <si>
    <t>Atraso na preparação/Pneu do caminhão furou/Turma pronta 11:00/Intervalo aberto das 11:36 até 13:06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</si>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</sst>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U399" activePane="topRight" state="frozen"/>
      <selection pane="topRight" activeCell="AA409" sqref="AA409:AG4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/>
      <c r="BN394" s="145"/>
      <c r="BO394" s="204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0.99999999999999911</v>
      </c>
      <c r="BS394" s="22">
        <f>IF(OR(B394="",F394=""),"*",BA394/Q394)</f>
        <v>0</v>
      </c>
      <c r="BT394" s="8" t="str">
        <f t="shared" si="6"/>
        <v/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/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9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19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IFERROR(_xlfn.XLOOKUP(F409, BS_ATIVIDADE[ATIVIDADE],BS_ATIVIDADE[UNIDADE] ), "*")</f>
        <v>BINÁRIO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/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Produção e Intervalo</v>
      </c>
      <c r="BR409" s="22">
        <f>IF(OR(B409="",F409=""),"*",AY409/P409)</f>
        <v>0</v>
      </c>
      <c r="BS409" s="22">
        <f>IF(OR(B409="",F409=""),"*",BA409/Q409)</f>
        <v>0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>IGOR (TF-660)45959</v>
      </c>
      <c r="B412" s="115">
        <v>45959</v>
      </c>
      <c r="C412" s="9">
        <f>IF(BS_CONTROLE[[#This Row],[DATA]]="","",WEEKNUM(BS_CONTROLE[[#This Row],[DATA]]))</f>
        <v>44</v>
      </c>
      <c r="D412" s="117" t="s">
        <v>967</v>
      </c>
      <c r="E412" s="47">
        <v>365</v>
      </c>
      <c r="F412" s="141" t="s">
        <v>825</v>
      </c>
      <c r="G412" s="10" t="str">
        <f>IF(D412="","*",VLOOKUP(F412,BS_ATIVIDADE[],3,FALSE))</f>
        <v>MODERNIZAÇÃO</v>
      </c>
      <c r="H412" s="119" t="s">
        <v>520</v>
      </c>
      <c r="I412" s="119" t="s">
        <v>520</v>
      </c>
      <c r="J412" s="118">
        <v>73</v>
      </c>
      <c r="K412" s="118">
        <v>56.6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2" s="119">
        <v>0.35416666666666669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1489</v>
      </c>
      <c r="W412" s="118" t="s">
        <v>1869</v>
      </c>
      <c r="X412" s="117"/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MODERNIZAÇÃO - SOLDA</v>
      </c>
      <c r="AJ412" s="10" t="str">
        <f>IF(BS_CONTROLE[[#This Row],[Atividade]]=0, "-", BS_CONTROLE[[#This Row],[Atividade]])</f>
        <v>MODERNIZAÇÃO - SOLDA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ZDG-ZTN</v>
      </c>
      <c r="AN412" s="118" t="str">
        <f>IF(BS_CONTROLE[[#This Row],[SB]]=0, "-", BS_CONTROLE[[#This Row],[SB]])</f>
        <v>ZDGK58</v>
      </c>
      <c r="AO412" s="118">
        <f>IF(BS_CONTROLE[[#This Row],[SUB]]=0, "-", BS_CONTROLE[[#This Row],[SUB]])</f>
        <v>73</v>
      </c>
      <c r="AP412" s="118">
        <f>BS_CONTROLE[[#This Row],[KM - Inicio]]</f>
        <v>56.6</v>
      </c>
      <c r="AQ412" s="118">
        <f>BS_CONTROLE[[#This Row],[KM - Inicio]]</f>
        <v>56.6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 xml:space="preserve">Luiz / Guilherme 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MAURO TP-868)45959</v>
      </c>
      <c r="B413" s="115">
        <v>45959</v>
      </c>
      <c r="C413" s="9">
        <f>IF(BS_CONTROLE[[#This Row],[DATA]]="","",WEEKNUM(BS_CONTROLE[[#This Row],[DATA]]))</f>
        <v>44</v>
      </c>
      <c r="D413" s="117" t="s">
        <v>994</v>
      </c>
      <c r="E413" s="47">
        <v>366</v>
      </c>
      <c r="F413" s="141" t="s">
        <v>825</v>
      </c>
      <c r="G413" s="10" t="str">
        <f>IF(D413="","*",VLOOKUP(F413,BS_ATIVIDADE[],3,FALSE))</f>
        <v>MODERNIZAÇÃO</v>
      </c>
      <c r="H413" s="190" t="s">
        <v>520</v>
      </c>
      <c r="I413" s="119" t="s">
        <v>520</v>
      </c>
      <c r="J413" s="118">
        <v>73</v>
      </c>
      <c r="K413" s="118">
        <v>56.296999999999997</v>
      </c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3" s="119">
        <v>0.35416666666666669</v>
      </c>
      <c r="P413" s="119">
        <v>6.25E-2</v>
      </c>
      <c r="Q413" s="118">
        <v>1</v>
      </c>
      <c r="R413" s="11" t="str">
        <f>IFERROR(_xlfn.XLOOKUP(F413, BS_ATIVIDADE[ATIVIDADE],BS_ATIVIDADE[UNIDADE] ), "*")</f>
        <v>Nº DE SOLDA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1489</v>
      </c>
      <c r="W413" s="118" t="s">
        <v>1869</v>
      </c>
      <c r="X413" s="117"/>
      <c r="Y413" s="144"/>
      <c r="Z413" s="117"/>
      <c r="AA413" s="118" t="s">
        <v>520</v>
      </c>
      <c r="AB413" s="116" t="s">
        <v>520</v>
      </c>
      <c r="AC413" s="116" t="s">
        <v>520</v>
      </c>
      <c r="AD413" s="120" t="s">
        <v>520</v>
      </c>
      <c r="AE413" s="120" t="s">
        <v>520</v>
      </c>
      <c r="AF413" s="120" t="s">
        <v>520</v>
      </c>
      <c r="AG413" s="120" t="s">
        <v>520</v>
      </c>
      <c r="AH413" s="17"/>
      <c r="AI413" s="141" t="str">
        <f>IF(BS_CONTROLE[[#This Row],[Atividade]]=0, "-", BS_CONTROLE[[#This Row],[Atividade]])</f>
        <v>MODERNIZAÇÃO - SOLDA</v>
      </c>
      <c r="AJ413" s="10" t="str">
        <f>IF(BS_CONTROLE[[#This Row],[Atividade]]=0, "-", BS_CONTROLE[[#This Row],[Atividade]])</f>
        <v>MODERNIZAÇÃO - SOLDA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ZDG-ZTN</v>
      </c>
      <c r="AN413" s="118" t="str">
        <f>IF(BS_CONTROLE[[#This Row],[SB]]=0, "-", BS_CONTROLE[[#This Row],[SB]])</f>
        <v>ZDGK58</v>
      </c>
      <c r="AO413" s="118">
        <f>IF(BS_CONTROLE[[#This Row],[SUB]]=0, "-", BS_CONTROLE[[#This Row],[SUB]])</f>
        <v>73</v>
      </c>
      <c r="AP413" s="118">
        <f>BS_CONTROLE[[#This Row],[KM - Inicio]]</f>
        <v>56.296999999999997</v>
      </c>
      <c r="AQ413" s="118">
        <f>BS_CONTROLE[[#This Row],[KM - Inicio]]</f>
        <v>56.296999999999997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Nº DE SOLDA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 xml:space="preserve">Luiz / Guilherme 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 t="s">
        <v>520</v>
      </c>
      <c r="AB414" s="116" t="s">
        <v>520</v>
      </c>
      <c r="AC414" s="116" t="s">
        <v>520</v>
      </c>
      <c r="AD414" s="120" t="s">
        <v>520</v>
      </c>
      <c r="AE414" s="120" t="s">
        <v>520</v>
      </c>
      <c r="AF414" s="120" t="s">
        <v>520</v>
      </c>
      <c r="AG414" s="120" t="s">
        <v>520</v>
      </c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>ANTÔNIO (TP-713)45959</v>
      </c>
      <c r="B416" s="115">
        <v>45959</v>
      </c>
      <c r="C416" s="9">
        <f>IF(BS_CONTROLE[[#This Row],[DATA]]="","",WEEKNUM(BS_CONTROLE[[#This Row],[DATA]]))</f>
        <v>44</v>
      </c>
      <c r="D416" s="117" t="s">
        <v>937</v>
      </c>
      <c r="E416" s="47">
        <v>354</v>
      </c>
      <c r="F416" s="141" t="s">
        <v>874</v>
      </c>
      <c r="G416" s="10" t="str">
        <f>IF(D416="","*",VLOOKUP(F416,BS_ATIVIDADE[],3,FALSE))</f>
        <v>SOLDA</v>
      </c>
      <c r="H416" s="190" t="s">
        <v>35</v>
      </c>
      <c r="I416" s="119" t="s">
        <v>520</v>
      </c>
      <c r="J416" s="118">
        <v>73</v>
      </c>
      <c r="K416" s="118">
        <v>15.6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1417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PDM - SOLDA</v>
      </c>
      <c r="AJ416" s="10" t="str">
        <f>IF(BS_CONTROLE[[#This Row],[Atividade]]=0, "-", BS_CONTROLE[[#This Row],[Atividade]])</f>
        <v>PDM - SOLDA</v>
      </c>
      <c r="AK416" s="35" t="str">
        <f>BS_CONTROLE[[#This Row],[Local - Partida]]</f>
        <v>ZTO1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ZTO-ZDZ</v>
      </c>
      <c r="AN416" s="118" t="str">
        <f>IF(BS_CONTROLE[[#This Row],[SB]]=0, "-", BS_CONTROLE[[#This Row],[SB]])</f>
        <v>K14K18</v>
      </c>
      <c r="AO416" s="118">
        <f>IF(BS_CONTROLE[[#This Row],[SUB]]=0, "-", BS_CONTROLE[[#This Row],[SUB]])</f>
        <v>73</v>
      </c>
      <c r="AP416" s="118">
        <f>BS_CONTROLE[[#This Row],[KM - Inicio]]</f>
        <v>15.6</v>
      </c>
      <c r="AQ416" s="118">
        <f>BS_CONTROLE[[#This Row],[KM - Inicio]]</f>
        <v>15.6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>Antônio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N5845959</v>
      </c>
      <c r="B419" s="115">
        <v>45959</v>
      </c>
      <c r="C419" s="9">
        <f>IF(BS_CONTROLE[[#This Row],[DATA]]="","",WEEKNUM(BS_CONTROLE[[#This Row],[DATA]]))</f>
        <v>44</v>
      </c>
      <c r="D419" s="117" t="s">
        <v>1805</v>
      </c>
      <c r="E419" s="47">
        <v>318</v>
      </c>
      <c r="F419" s="141" t="s">
        <v>706</v>
      </c>
      <c r="G419" s="10" t="str">
        <f>IF(D419="","*",VLOOKUP(F419,BS_ATIVIDADE[],3,FALSE))</f>
        <v>OUTROS</v>
      </c>
      <c r="H419" s="190" t="s">
        <v>234</v>
      </c>
      <c r="I419" s="119" t="s">
        <v>39</v>
      </c>
      <c r="J419" s="118">
        <v>71</v>
      </c>
      <c r="K419" s="118">
        <v>205</v>
      </c>
      <c r="L419" s="118" t="s">
        <v>520</v>
      </c>
      <c r="M419" s="142" t="s">
        <v>1852</v>
      </c>
      <c r="N419" s="142" t="s">
        <v>1806</v>
      </c>
      <c r="O419" s="119">
        <v>0.5</v>
      </c>
      <c r="P419" s="119">
        <v>4.1666666666666664E-2</v>
      </c>
      <c r="Q419" s="118">
        <v>1</v>
      </c>
      <c r="R419" s="11" t="str">
        <f>IFERROR(_xlfn.XLOOKUP(F419, BS_ATIVIDADE[ATIVIDADE],BS_ATIVIDADE[UNIDADE] ), "*")</f>
        <v>BINÁRIO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19" s="118" t="s">
        <v>1338</v>
      </c>
      <c r="W419" s="118" t="s">
        <v>1882</v>
      </c>
      <c r="X419" s="117"/>
      <c r="Y419" s="144"/>
      <c r="Z419" s="117"/>
      <c r="AA419" s="118">
        <v>2</v>
      </c>
      <c r="AB419" s="116" t="s">
        <v>518</v>
      </c>
      <c r="AC419" s="116" t="s">
        <v>519</v>
      </c>
      <c r="AD419" s="120">
        <v>0.4375</v>
      </c>
      <c r="AE419" s="118" t="s">
        <v>520</v>
      </c>
      <c r="AF419" s="118" t="s">
        <v>520</v>
      </c>
      <c r="AG419" s="118" t="s">
        <v>520</v>
      </c>
      <c r="AH419" s="17"/>
      <c r="AI419" s="141" t="str">
        <f>IF(BS_CONTROLE[[#This Row],[Atividade]]=0, "-", BS_CONTROLE[[#This Row],[Atividade]])</f>
        <v>DESLOCAMENTO</v>
      </c>
      <c r="AJ419" s="10" t="str">
        <f>IF(BS_CONTROLE[[#This Row],[Atividade]]=0, "-", BS_CONTROLE[[#This Row],[Atividade]])</f>
        <v>DESLOCAMENTO</v>
      </c>
      <c r="AK419" s="35" t="str">
        <f>BS_CONTROLE[[#This Row],[Local - Partida]]</f>
        <v>ZSK</v>
      </c>
      <c r="AL419" s="35" t="str">
        <f>BS_CONTROLE[[#This Row],[Local - Encerramento]]</f>
        <v>ZTOZFT1</v>
      </c>
      <c r="AM419" s="118" t="str">
        <f>IF(BS_CONTROLE[[#This Row],[Entre - Estações]]=0, "-", BS_CONTROLE[[#This Row],[Entre - Estações]])</f>
        <v>ZSK-ZTO</v>
      </c>
      <c r="AN419" s="118" t="str">
        <f>IF(BS_CONTROLE[[#This Row],[SB]]=0, "-", BS_CONTROLE[[#This Row],[SB]])</f>
        <v>ZSK208/ZSKPAT2</v>
      </c>
      <c r="AO419" s="118">
        <f>IF(BS_CONTROLE[[#This Row],[SUB]]=0, "-", BS_CONTROLE[[#This Row],[SUB]])</f>
        <v>71</v>
      </c>
      <c r="AP419" s="118">
        <f>BS_CONTROLE[[#This Row],[KM - Inicio]]</f>
        <v>205</v>
      </c>
      <c r="AQ419" s="118">
        <f>BS_CONTROLE[[#This Row],[KM - Inicio]]</f>
        <v>205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BINÁRIO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19" s="190" t="str">
        <f>BS_CONTROLE[[#This Row],[Responsavel pelo boletim]]</f>
        <v>PCM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1957</v>
      </c>
      <c r="V1" s="295"/>
      <c r="W1" s="295"/>
    </row>
    <row r="2" spans="1:23" s="92" customFormat="1">
      <c r="A2" s="95" t="s">
        <v>1958</v>
      </c>
      <c r="B2" s="95" t="s">
        <v>1959</v>
      </c>
      <c r="C2" s="95" t="s">
        <v>511</v>
      </c>
      <c r="D2" s="96" t="s">
        <v>1063</v>
      </c>
      <c r="E2" s="96" t="s">
        <v>1064</v>
      </c>
      <c r="F2" s="96" t="s">
        <v>1960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1961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BINÁRIO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ZCZ-ZTI</v>
      </c>
      <c r="F409" s="183">
        <f>IF(SP_NORTE!B412="","*",SP_NORTE!B412)</f>
        <v>45959</v>
      </c>
      <c r="G409" s="183" t="str">
        <f>IF(SP_NORTE!D412="","*",SP_NORTE!D412)</f>
        <v>IGOR (TF-660)</v>
      </c>
      <c r="H409" s="183" t="str">
        <f>IF(SP_NORTE!F412="","*",SP_NORTE!F412)</f>
        <v>MODERNIZAÇÃO - SOLDA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ZDG-ZTN</v>
      </c>
      <c r="L409" s="174" t="str">
        <f>IF(SP_NORTE!N412="","*",SP_NORTE!N412)</f>
        <v>ZDGK58</v>
      </c>
      <c r="M409" s="175">
        <f>IF(SP_NORTE!J412="","*",SP_NORTE!J412)</f>
        <v>73</v>
      </c>
      <c r="N409" s="182">
        <f>IF(SP_NORTE!K412="","*",SP_NORTE!K412)</f>
        <v>56.6</v>
      </c>
      <c r="O409" s="182" t="str">
        <f>IF(SP_NORTE!L412="","*",SP_NORTE!L412)</f>
        <v>-</v>
      </c>
      <c r="P409" s="181">
        <f>IF(SP_NORTE!O412="","*",SP_NORTE!O412)</f>
        <v>0.35416666666666669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 xml:space="preserve">Luiz / Guilherme 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ZCZ-ZTI</v>
      </c>
      <c r="F410" s="183">
        <f>IF(SP_NORTE!B413="","*",SP_NORTE!B413)</f>
        <v>45959</v>
      </c>
      <c r="G410" s="183" t="str">
        <f>IF(SP_NORTE!D413="","*",SP_NORTE!D413)</f>
        <v>MAURO TP-868)</v>
      </c>
      <c r="H410" s="183" t="str">
        <f>IF(SP_NORTE!F413="","*",SP_NORTE!F413)</f>
        <v>MODERNIZAÇÃO - SOLDA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ZDG-ZTN</v>
      </c>
      <c r="L410" s="174" t="str">
        <f>IF(SP_NORTE!N413="","*",SP_NORTE!N413)</f>
        <v>ZDGK58</v>
      </c>
      <c r="M410" s="175">
        <f>IF(SP_NORTE!J413="","*",SP_NORTE!J413)</f>
        <v>73</v>
      </c>
      <c r="N410" s="182">
        <f>IF(SP_NORTE!K413="","*",SP_NORTE!K413)</f>
        <v>56.296999999999997</v>
      </c>
      <c r="O410" s="182" t="str">
        <f>IF(SP_NORTE!L413="","*",SP_NORTE!L413)</f>
        <v>-</v>
      </c>
      <c r="P410" s="181">
        <f>IF(SP_NORTE!O413="","*",SP_NORTE!O413)</f>
        <v>0.35416666666666669</v>
      </c>
      <c r="Q410" s="181">
        <f>IF(SP_NORTE!P413="","*",SP_NORTE!P413)</f>
        <v>6.25E-2</v>
      </c>
      <c r="R410" s="183" t="str">
        <f>IF(SP_NORTE!Q413="","*",CONCATENATE(SP_NORTE!Q413," ",SP_NORTE!R413))</f>
        <v>1 Nº DE SOLDA</v>
      </c>
      <c r="S410" s="183" t="str">
        <f>IF(SP_NORTE!V413="","*",SP_NORTE!V413)</f>
        <v xml:space="preserve">Luiz / Guilherme </v>
      </c>
      <c r="T410" s="183" t="str">
        <f>IF(SP_NORTE!W413="","*",SP_NORTE!W413)</f>
        <v>Solda - Condicionada à temperatura</v>
      </c>
      <c r="U410" s="172">
        <f ca="1">_xlfn.XLOOKUP(G410&amp;$U$2,BS_CONTROLE[CHAVE],BS_CONTROLE[Quantidade_11],"-")</f>
        <v>0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ANTÔNIO (TP-713)</v>
      </c>
      <c r="H413" s="183" t="str">
        <f>IF(SP_NORTE!F416="","*",SP_NORTE!F416)</f>
        <v>PDM - SOLDA</v>
      </c>
      <c r="I413" s="183" t="str">
        <f>IF(SP_NORTE!H416="","*",SP_NORTE!H416)</f>
        <v>ZTO1</v>
      </c>
      <c r="J413" s="183" t="str">
        <f>IF(SP_NORTE!I416="","*",SP_NORTE!I416)</f>
        <v>-</v>
      </c>
      <c r="K413" s="174" t="str">
        <f>IF(SP_NORTE!M416="","*",SP_NORTE!M416)</f>
        <v>ZTO-ZDZ</v>
      </c>
      <c r="L413" s="174" t="str">
        <f>IF(SP_NORTE!N416="","*",SP_NORTE!N416)</f>
        <v>K14K18</v>
      </c>
      <c r="M413" s="175">
        <f>IF(SP_NORTE!J416="","*",SP_NORTE!J416)</f>
        <v>73</v>
      </c>
      <c r="N413" s="182">
        <f>IF(SP_NORTE!K416="","*",SP_NORTE!K416)</f>
        <v>15.6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>Antônio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>
        <f ca="1">_xlfn.XLOOKUP(G413&amp;$W$2,BS_CONTROLE[CHAVE],BS_CONTROLE[Quantidade_11],"-")</f>
        <v>0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ZBV-ZTI</v>
      </c>
      <c r="F416" s="183">
        <f>IF(SP_NORTE!B419="","*",SP_NORTE!B419)</f>
        <v>45959</v>
      </c>
      <c r="G416" s="183" t="str">
        <f>IF(SP_NORTE!D419="","*",SP_NORTE!D419)</f>
        <v>N58</v>
      </c>
      <c r="H416" s="183" t="str">
        <f>IF(SP_NORTE!F419="","*",SP_NORTE!F419)</f>
        <v>DESLOCAMENTO</v>
      </c>
      <c r="I416" s="183" t="str">
        <f>IF(SP_NORTE!H419="","*",SP_NORTE!H419)</f>
        <v>ZSK</v>
      </c>
      <c r="J416" s="183" t="str">
        <f>IF(SP_NORTE!I419="","*",SP_NORTE!I419)</f>
        <v>ZTOZFT1</v>
      </c>
      <c r="K416" s="174" t="str">
        <f>IF(SP_NORTE!M419="","*",SP_NORTE!M419)</f>
        <v>ZSK-ZTO</v>
      </c>
      <c r="L416" s="174" t="str">
        <f>IF(SP_NORTE!N419="","*",SP_NORTE!N419)</f>
        <v>ZSK208/ZSKPAT2</v>
      </c>
      <c r="M416" s="175">
        <f>IF(SP_NORTE!J419="","*",SP_NORTE!J419)</f>
        <v>71</v>
      </c>
      <c r="N416" s="182">
        <f>IF(SP_NORTE!K419="","*",SP_NORTE!K419)</f>
        <v>205</v>
      </c>
      <c r="O416" s="182" t="str">
        <f>IF(SP_NORTE!L419="","*",SP_NORTE!L419)</f>
        <v>-</v>
      </c>
      <c r="P416" s="181">
        <f>IF(SP_NORTE!O419="","*",SP_NORTE!O419)</f>
        <v>0.5</v>
      </c>
      <c r="Q416" s="181">
        <f>IF(SP_NORTE!P419="","*",SP_NORTE!P419)</f>
        <v>4.1666666666666664E-2</v>
      </c>
      <c r="R416" s="183" t="str">
        <f>IF(SP_NORTE!Q419="","*",CONCATENATE(SP_NORTE!Q419," ",SP_NORTE!R419))</f>
        <v>1 BINÁRIO</v>
      </c>
      <c r="S416" s="183" t="str">
        <f>IF(SP_NORTE!V419="","*",SP_NORTE!V419)</f>
        <v>PCM</v>
      </c>
      <c r="T416" s="183" t="str">
        <f>IF(SP_NORTE!W419="","*",SP_NORTE!W419)</f>
        <v>Deslocamento para ZTO. Anexa locomotivas vandalizadas em ZSK - 1:30 de manobra, ocupando ZSK208 e ZSKPAT2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98" sqref="Q39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1963</v>
      </c>
      <c r="D5" s="297"/>
      <c r="E5" s="297"/>
      <c r="F5" s="297"/>
      <c r="G5" s="297"/>
      <c r="H5" s="297"/>
      <c r="I5" s="297"/>
      <c r="J5" s="298"/>
      <c r="K5" s="299" t="s">
        <v>1964</v>
      </c>
      <c r="L5" s="300"/>
      <c r="M5" s="300"/>
      <c r="N5" s="300"/>
      <c r="O5" s="301" t="s">
        <v>1965</v>
      </c>
      <c r="P5" s="302"/>
    </row>
    <row r="6" spans="1:16" s="82" customFormat="1" ht="15" customHeight="1">
      <c r="A6" s="74" t="s">
        <v>1960</v>
      </c>
      <c r="B6" s="83" t="s">
        <v>1959</v>
      </c>
      <c r="C6" s="84" t="s">
        <v>1063</v>
      </c>
      <c r="D6" s="85" t="s">
        <v>1064</v>
      </c>
      <c r="E6" s="84" t="s">
        <v>1966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1967</v>
      </c>
      <c r="M6" s="88" t="s">
        <v>710</v>
      </c>
      <c r="N6" s="89" t="s">
        <v>1058</v>
      </c>
      <c r="O6" s="225" t="s">
        <v>1101</v>
      </c>
      <c r="P6" s="150" t="s">
        <v>1968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*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>
        <f>IF(SP_NORTE!B409="","*",SP_NORTE!B409)</f>
        <v>45959</v>
      </c>
      <c r="B410" s="91" t="str">
        <f>IF(SP_NORTE!X409="","*",SP_NORTE!X409)</f>
        <v>*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>
        <f>IF(SP_NORTE!B412="","*",SP_NORTE!B412)</f>
        <v>45959</v>
      </c>
      <c r="B413" s="91" t="str">
        <f>IF(SP_NORTE!X412="","*",SP_NORTE!X412)</f>
        <v>*</v>
      </c>
      <c r="C413" s="91" t="str">
        <f>IF(SP_NORTE!S412="","*",SP_NORTE!S412)</f>
        <v>SP NORTE</v>
      </c>
      <c r="D413" s="91" t="str">
        <f>IF(SP_NORTE!T412="","*",SP_NORTE!T412)</f>
        <v>ZCZ-ZTI</v>
      </c>
      <c r="E413" s="91" t="str">
        <f>IF(SP_NORTE!D412="","*",SP_NORTE!D412)</f>
        <v>IGOR (TF-660)</v>
      </c>
      <c r="F413" s="91" t="str">
        <f>IF(SP_NORTE!H412="","*",SP_NORTE!H412)</f>
        <v>-</v>
      </c>
      <c r="G413" s="91" t="str">
        <f>IF(SP_NORTE!M412="","*",SP_NORTE!M412)</f>
        <v>ZDG-ZTN</v>
      </c>
      <c r="H413" s="130">
        <f>IF(SP_NORTE!K412="","*",SP_NORTE!K412)</f>
        <v>56.6</v>
      </c>
      <c r="I413" s="127">
        <f>IF(SP_NORTE!O412="","*",SP_NORTE!O412)</f>
        <v>0.35416666666666669</v>
      </c>
      <c r="J413" s="127">
        <f>IF(SP_NORTE!P412="","*",SP_NORTE!P412)</f>
        <v>6.25E-2</v>
      </c>
      <c r="K413" s="91" t="str">
        <f>IF(SP_NORTE!AK412="","*",SP_NORTE!AK412)</f>
        <v>-</v>
      </c>
      <c r="L413" s="91" t="str">
        <f>IF(SP_NORTE!AM412="","*",SP_NORTE!AM412)</f>
        <v>ZDG-ZTN</v>
      </c>
      <c r="M413" s="91">
        <f>IF(SP_NORTE!AP412="","*",SP_NORTE!AP412)</f>
        <v>56.6</v>
      </c>
      <c r="N413" s="91" t="str">
        <f>IF(SP_NORTE!AM412="","*",SP_NORTE!AM412)</f>
        <v>ZDG-ZTN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>
        <f>IF(SP_NORTE!B413="","*",SP_NORTE!B413)</f>
        <v>45959</v>
      </c>
      <c r="B414" s="91" t="str">
        <f>IF(SP_NORTE!X413="","*",SP_NORTE!X413)</f>
        <v>*</v>
      </c>
      <c r="C414" s="91" t="str">
        <f>IF(SP_NORTE!S413="","*",SP_NORTE!S413)</f>
        <v>SP NORTE</v>
      </c>
      <c r="D414" s="91" t="str">
        <f>IF(SP_NORTE!T413="","*",SP_NORTE!T413)</f>
        <v>ZCZ-ZTI</v>
      </c>
      <c r="E414" s="91" t="str">
        <f>IF(SP_NORTE!D413="","*",SP_NORTE!D413)</f>
        <v>MAURO TP-868)</v>
      </c>
      <c r="F414" s="91" t="str">
        <f>IF(SP_NORTE!H413="","*",SP_NORTE!H413)</f>
        <v>-</v>
      </c>
      <c r="G414" s="91" t="str">
        <f>IF(SP_NORTE!M413="","*",SP_NORTE!M413)</f>
        <v>ZDG-ZTN</v>
      </c>
      <c r="H414" s="130">
        <f>IF(SP_NORTE!K413="","*",SP_NORTE!K413)</f>
        <v>56.296999999999997</v>
      </c>
      <c r="I414" s="127">
        <f>IF(SP_NORTE!O413="","*",SP_NORTE!O413)</f>
        <v>0.35416666666666669</v>
      </c>
      <c r="J414" s="127">
        <f>IF(SP_NORTE!P413="","*",SP_NORTE!P413)</f>
        <v>6.25E-2</v>
      </c>
      <c r="K414" s="91" t="str">
        <f>IF(SP_NORTE!AK413="","*",SP_NORTE!AK413)</f>
        <v>-</v>
      </c>
      <c r="L414" s="91" t="str">
        <f>IF(SP_NORTE!AM413="","*",SP_NORTE!AM413)</f>
        <v>ZDG-ZTN</v>
      </c>
      <c r="M414" s="91">
        <f>IF(SP_NORTE!AP413="","*",SP_NORTE!AP413)</f>
        <v>56.296999999999997</v>
      </c>
      <c r="N414" s="91" t="str">
        <f>IF(SP_NORTE!AM413="","*",SP_NORTE!AM413)</f>
        <v>ZDG-ZTN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ANTÔNIO (TP-713)</v>
      </c>
      <c r="F417" s="91" t="str">
        <f>IF(SP_NORTE!H416="","*",SP_NORTE!H416)</f>
        <v>ZTO1</v>
      </c>
      <c r="G417" s="91" t="str">
        <f>IF(SP_NORTE!M416="","*",SP_NORTE!M416)</f>
        <v>ZTO-ZDZ</v>
      </c>
      <c r="H417" s="130">
        <f>IF(SP_NORTE!K416="","*",SP_NORTE!K416)</f>
        <v>15.6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ZTO1</v>
      </c>
      <c r="L417" s="91" t="str">
        <f>IF(SP_NORTE!AM416="","*",SP_NORTE!AM416)</f>
        <v>ZTO-ZDZ</v>
      </c>
      <c r="M417" s="91">
        <f>IF(SP_NORTE!AP416="","*",SP_NORTE!AP416)</f>
        <v>15.6</v>
      </c>
      <c r="N417" s="91" t="str">
        <f>IF(SP_NORTE!AM416="","*",SP_NORTE!AM416)</f>
        <v>ZTO-ZDZ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>
        <f>IF(SP_NORTE!B419="","*",SP_NORTE!B419)</f>
        <v>45959</v>
      </c>
      <c r="B420" s="91" t="str">
        <f>IF(SP_NORTE!X419="","*",SP_NORTE!X419)</f>
        <v>*</v>
      </c>
      <c r="C420" s="91" t="str">
        <f>IF(SP_NORTE!S419="","*",SP_NORTE!S419)</f>
        <v>SP NORTE</v>
      </c>
      <c r="D420" s="91" t="str">
        <f>IF(SP_NORTE!T419="","*",SP_NORTE!T419)</f>
        <v>ZBV-ZTI</v>
      </c>
      <c r="E420" s="91" t="str">
        <f>IF(SP_NORTE!D419="","*",SP_NORTE!D419)</f>
        <v>N58</v>
      </c>
      <c r="F420" s="91" t="str">
        <f>IF(SP_NORTE!H419="","*",SP_NORTE!H419)</f>
        <v>ZSK</v>
      </c>
      <c r="G420" s="91" t="str">
        <f>IF(SP_NORTE!M419="","*",SP_NORTE!M419)</f>
        <v>ZSK-ZTO</v>
      </c>
      <c r="H420" s="130">
        <f>IF(SP_NORTE!K419="","*",SP_NORTE!K419)</f>
        <v>205</v>
      </c>
      <c r="I420" s="127">
        <f>IF(SP_NORTE!O419="","*",SP_NORTE!O419)</f>
        <v>0.5</v>
      </c>
      <c r="J420" s="127">
        <f>IF(SP_NORTE!P419="","*",SP_NORTE!P419)</f>
        <v>4.1666666666666664E-2</v>
      </c>
      <c r="K420" s="91" t="str">
        <f>IF(SP_NORTE!AK419="","*",SP_NORTE!AK419)</f>
        <v>ZSK</v>
      </c>
      <c r="L420" s="91" t="str">
        <f>IF(SP_NORTE!AM419="","*",SP_NORTE!AM419)</f>
        <v>ZSK-ZTO</v>
      </c>
      <c r="M420" s="91">
        <f>IF(SP_NORTE!AP419="","*",SP_NORTE!AP419)</f>
        <v>205</v>
      </c>
      <c r="N420" s="91" t="str">
        <f>IF(SP_NORTE!AM419="","*",SP_NORTE!AM419)</f>
        <v>ZSK-ZTO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1969</v>
      </c>
      <c r="C2" s="135" t="s">
        <v>1048</v>
      </c>
      <c r="D2" s="84" t="s">
        <v>1050</v>
      </c>
      <c r="E2" s="84" t="s">
        <v>1970</v>
      </c>
      <c r="F2" s="112" t="s">
        <v>1971</v>
      </c>
      <c r="G2" s="84" t="s">
        <v>1972</v>
      </c>
      <c r="H2" s="84" t="s">
        <v>1973</v>
      </c>
      <c r="I2" s="84" t="s">
        <v>1974</v>
      </c>
      <c r="J2" s="84" t="s">
        <v>1975</v>
      </c>
      <c r="K2" s="86" t="s">
        <v>1976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IF(SP_NORTE!Y409="","*",SP_NORTE!Y409)</f>
        <v>*</v>
      </c>
      <c r="C361" s="108">
        <f>IF(SP_NORTE!B409="","*",SP_NORTE!B409)</f>
        <v>45959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IF(SP_NORTE!AB409="","*",SP_NORTE!AB409)</f>
        <v>-</v>
      </c>
      <c r="I361" s="108" t="str">
        <f>IF(SP_NORTE!AC409="","*",SP_NORTE!AC409)</f>
        <v>-</v>
      </c>
      <c r="J361" s="109" t="str">
        <f>IF(SP_NORTE!AA409="","*",SP_NORTE!AA409)</f>
        <v>-</v>
      </c>
      <c r="K361" s="110" t="str">
        <f>IF(SP_NORTE!AD409="","*",SP_NORTE!AD409)</f>
        <v>-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>
        <f>IF(SP_NORTE!B412="","*",SP_NORTE!B412)</f>
        <v>45959</v>
      </c>
      <c r="D364" s="107" t="str">
        <f>IF(SP_NORTE!D412="","*",SP_NORTE!D412)</f>
        <v>IGOR (TF-660)</v>
      </c>
      <c r="E364" s="107" t="str">
        <f>IF(SP_NORTE!H412="","*",SP_NORTE!H412)</f>
        <v>-</v>
      </c>
      <c r="F364" s="113" t="str">
        <f>IF(SP_NORTE!M412="","*",SP_NORTE!M412)</f>
        <v>ZDG-ZTN</v>
      </c>
      <c r="G364" s="108" t="str">
        <f>IF(SP_NORTE!I412="","*",SP_NORTE!I412)</f>
        <v>-</v>
      </c>
      <c r="H364" s="108" t="str">
        <f>IF(SP_NORTE!AB412="","*",SP_NORTE!AB412)</f>
        <v>-</v>
      </c>
      <c r="I364" s="108" t="str">
        <f>IF(SP_NORTE!AC412="","*",SP_NORTE!AC412)</f>
        <v>-</v>
      </c>
      <c r="J364" s="109" t="str">
        <f>IF(SP_NORTE!AA412="","*",SP_NORTE!AA412)</f>
        <v>-</v>
      </c>
      <c r="K364" s="110" t="str">
        <f>IF(SP_NORTE!AD412="","*",SP_NORTE!AD412)</f>
        <v>-</v>
      </c>
    </row>
    <row r="365" spans="2:11" s="111" customFormat="1" hidden="1">
      <c r="B365" s="107" t="str">
        <f>IF(SP_NORTE!Y413="","*",SP_NORTE!Y413)</f>
        <v>*</v>
      </c>
      <c r="C365" s="108">
        <f>IF(SP_NORTE!B413="","*",SP_NORTE!B413)</f>
        <v>45959</v>
      </c>
      <c r="D365" s="107" t="str">
        <f>IF(SP_NORTE!D413="","*",SP_NORTE!D413)</f>
        <v>MAURO TP-868)</v>
      </c>
      <c r="E365" s="107" t="str">
        <f>IF(SP_NORTE!H413="","*",SP_NORTE!H413)</f>
        <v>-</v>
      </c>
      <c r="F365" s="113" t="str">
        <f>IF(SP_NORTE!M413="","*",SP_NORTE!M413)</f>
        <v>ZDG-ZTN</v>
      </c>
      <c r="G365" s="108" t="str">
        <f>IF(SP_NORTE!I413="","*",SP_NORTE!I413)</f>
        <v>-</v>
      </c>
      <c r="H365" s="108" t="str">
        <f>IF(SP_NORTE!AB413="","*",SP_NORTE!AB413)</f>
        <v>-</v>
      </c>
      <c r="I365" s="108" t="str">
        <f>IF(SP_NORTE!AC413="","*",SP_NORTE!AC413)</f>
        <v>-</v>
      </c>
      <c r="J365" s="109" t="str">
        <f>IF(SP_NORTE!AA413="","*",SP_NORTE!AA413)</f>
        <v>-</v>
      </c>
      <c r="K365" s="110" t="str">
        <f>IF(SP_NORTE!AD413="","*",SP_NORTE!AD413)</f>
        <v>-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-</v>
      </c>
      <c r="I366" s="108" t="str">
        <f>IF(SP_NORTE!AC414="","*",SP_NORTE!AC414)</f>
        <v>-</v>
      </c>
      <c r="J366" s="109" t="str">
        <f>IF(SP_NORTE!AA414="","*",SP_NORTE!AA414)</f>
        <v>-</v>
      </c>
      <c r="K366" s="110" t="str">
        <f>IF(SP_NORTE!AD414="","*",SP_NORTE!AD414)</f>
        <v>-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>
        <f>IF(SP_NORTE!B416="","*",SP_NORTE!B416)</f>
        <v>45959</v>
      </c>
      <c r="D368" s="107" t="str">
        <f>IF(SP_NORTE!D416="","*",SP_NORTE!D416)</f>
        <v>ANTÔNIO (TP-713)</v>
      </c>
      <c r="E368" s="107" t="str">
        <f>IF(SP_NORTE!H416="","*",SP_NORTE!H416)</f>
        <v>ZTO1</v>
      </c>
      <c r="F368" s="113" t="str">
        <f>IF(SP_NORTE!M416="","*",SP_NORTE!M416)</f>
        <v>ZTO-ZDZ</v>
      </c>
      <c r="G368" s="108" t="str">
        <f>IF(SP_NORTE!I416="","*",SP_NORTE!I416)</f>
        <v>-</v>
      </c>
      <c r="H368" s="108" t="str">
        <f>IF(SP_NORTE!AB416="","*",SP_NORTE!AB416)</f>
        <v>-</v>
      </c>
      <c r="I368" s="108" t="str">
        <f>IF(SP_NORTE!AC416="","*",SP_NORTE!AC416)</f>
        <v>-</v>
      </c>
      <c r="J368" s="109" t="str">
        <f>IF(SP_NORTE!AA416="","*",SP_NORTE!AA416)</f>
        <v>-</v>
      </c>
      <c r="K368" s="110" t="str">
        <f>IF(SP_NORTE!AD416="","*",SP_NORTE!AD416)</f>
        <v>-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>
        <f>IF(SP_NORTE!B419="","*",SP_NORTE!B419)</f>
        <v>45959</v>
      </c>
      <c r="D371" s="107" t="str">
        <f>IF(SP_NORTE!D419="","*",SP_NORTE!D419)</f>
        <v>N58</v>
      </c>
      <c r="E371" s="107" t="str">
        <f>IF(SP_NORTE!H419="","*",SP_NORTE!H419)</f>
        <v>ZSK</v>
      </c>
      <c r="F371" s="113" t="str">
        <f>IF(SP_NORTE!M419="","*",SP_NORTE!M419)</f>
        <v>ZSK-ZTO</v>
      </c>
      <c r="G371" s="108" t="str">
        <f>IF(SP_NORTE!I419="","*",SP_NORTE!I419)</f>
        <v>ZTOZFT1</v>
      </c>
      <c r="H371" s="108" t="str">
        <f>IF(SP_NORTE!AB419="","*",SP_NORTE!AB419)</f>
        <v>ESCALA</v>
      </c>
      <c r="I371" s="108" t="str">
        <f>IF(SP_NORTE!AC419="","*",SP_NORTE!AC419)</f>
        <v>AGD ACIONAMENTO PCM</v>
      </c>
      <c r="J371" s="109">
        <f>IF(SP_NORTE!AA419="","*",SP_NORTE!AA419)</f>
        <v>2</v>
      </c>
      <c r="K371" s="110">
        <f>IF(SP_NORTE!AD419="","*",SP_NORTE!AD419)</f>
        <v>0.4375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2025-10-28T16:17:10Z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