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494" documentId="120_S{118792C3-22EF-5104-A093-F22BFE3913F3}" xr6:coauthVersionLast="47" xr6:coauthVersionMax="47" xr10:uidLastSave="{6EF7F309-DEFE-4CDB-B3BD-7F9078755D9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5" i="1" l="1" a="1"/>
  <c r="N65" i="1"/>
  <c r="N66" i="1" a="1"/>
  <c r="N66" i="1"/>
  <c r="M71" i="1" a="1"/>
  <c r="M71" i="1" s="1"/>
  <c r="M70" i="1" a="1"/>
  <c r="M70" i="1" s="1"/>
  <c r="N55" i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/>
  <c r="N50" i="1" a="1"/>
  <c r="N50" i="1"/>
  <c r="M50" i="1" a="1"/>
  <c r="M50" i="1"/>
  <c r="N49" i="1" a="1"/>
  <c r="N49" i="1"/>
  <c r="M49" i="1" a="1"/>
  <c r="M49" i="1"/>
  <c r="N48" i="1" a="1"/>
  <c r="N48" i="1"/>
  <c r="M48" i="1" a="1"/>
  <c r="M48" i="1"/>
  <c r="M46" i="1" a="1"/>
  <c r="M46" i="1"/>
  <c r="N46" i="1" a="1"/>
  <c r="N46" i="1"/>
  <c r="M47" i="1" a="1"/>
  <c r="M47" i="1"/>
  <c r="N47" i="1" a="1"/>
  <c r="N47" i="1"/>
  <c r="M40" i="1" a="1"/>
  <c r="M40" i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K44" i="15"/>
  <c r="L44" i="15"/>
  <c r="R47" i="1"/>
  <c r="R44" i="15" s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K45" i="15"/>
  <c r="L45" i="15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K46" i="15"/>
  <c r="L46" i="15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K47" i="15"/>
  <c r="L47" i="15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L49" i="15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L50" i="15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L51" i="15"/>
  <c r="R55" i="1"/>
  <c r="R51" i="15" s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L52" i="15"/>
  <c r="R56" i="1"/>
  <c r="R52" i="15" s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L53" i="15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L55" i="15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L56" i="15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L57" i="15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L61" i="15"/>
  <c r="R65" i="1"/>
  <c r="R61" i="15" s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L62" i="15"/>
  <c r="R66" i="1"/>
  <c r="R62" i="15" s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L66" i="15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L67" i="15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 s="1"/>
  <c r="BE99" i="1" a="1"/>
  <c r="BE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AO101" i="1"/>
  <c r="AP101" i="1"/>
  <c r="M101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 s="1"/>
  <c r="AM102" i="1" s="1"/>
  <c r="N102" i="1" a="1"/>
  <c r="N102" i="1"/>
  <c r="L98" i="15" s="1"/>
  <c r="R102" i="1"/>
  <c r="S102" i="1" a="1"/>
  <c r="S102" i="1" s="1"/>
  <c r="T102" i="1" a="1"/>
  <c r="T102" i="1" s="1"/>
  <c r="U102" i="1" a="1"/>
  <c r="U102" i="1" s="1"/>
  <c r="AI102" i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B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AY104" i="1"/>
  <c r="BE104" i="1" a="1"/>
  <c r="BE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1" i="15" s="1"/>
  <c r="R105" i="1"/>
  <c r="S105" i="1" a="1"/>
  <c r="S105" i="1" s="1"/>
  <c r="T105" i="1" a="1"/>
  <c r="T105" i="1" s="1"/>
  <c r="U105" i="1" a="1"/>
  <c r="U105" i="1" s="1"/>
  <c r="AI105" i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B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4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7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Q444" i="1" s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Q521" i="1" s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Q590" i="1" s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Q981" i="1" s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104" i="1" l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L99" i="15"/>
  <c r="AN103" i="1"/>
  <c r="L96" i="15"/>
  <c r="AN100" i="1"/>
  <c r="L100" i="15"/>
  <c r="AN104" i="1"/>
  <c r="L97" i="15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L102" i="15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<sst xmlns="http://schemas.openxmlformats.org/spreadsheetml/2006/main" count="3527" uniqueCount="1164">
  <si>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</si>
  <si>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</si>
  <si>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</si>
  <si>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</si>
  <si>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</si>
  <si>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</si>
  <si>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</si>
  <si>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</si>
  <si>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</si>
  <si>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</si>
  <si>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</si>
  <si>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</si>
  <si>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</si>
  <si>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</si>
  <si>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</si>
  <si>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</si>
  <si>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</si>
  <si>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</si>
  <si>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</si>
  <si>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</si>
  <si>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</si>
  <si>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</si>
  <si>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</si>
  <si>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</si>
  <si>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</si>
  <si>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</si>
  <si>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</si>
  <si>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</si>
  <si>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</si>
  <si>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</si>
  <si>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</si>
  <si>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</si>
  <si>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</si>
  <si>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</si>
  <si>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</si>
  <si>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</si>
  <si>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</si>
  <si>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</si>
  <si>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</si>
  <si>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</si>
  <si>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</si>
  <si>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</si>
  <si>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</si>
  <si>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</si>
  <si>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</si>
  <si>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</si>
  <si>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</si>
  <si>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</si>
  <si>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</si>
  <si>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</si>
  <si>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</si>
  <si>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</si>
  <si>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</si>
  <si>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</si>
  <si>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</si>
  <si>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</si>
  <si>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</si>
  <si>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</si>
  <si>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</si>
  <si>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</si>
  <si>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</si>
  <si>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</si>
  <si>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</si>
  <si>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</si>
  <si>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</si>
  <si>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</si>
  <si>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</si>
  <si>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</si>
  <si>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</si>
  <si>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</si>
  <si>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</si>
  <si>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</si>
  <si>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</si>
  <si>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</si>
  <si>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</si>
  <si>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</si>
  <si>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</si>
  <si>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</si>
  <si>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</si>
  <si>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</si>
  <si>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</si>
  <si>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</si>
  <si>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</si>
  <si>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</si>
  <si>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</si>
  <si>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</si>
  <si>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</si>
  <si>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</si>
  <si>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</si>
  <si>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</si>
  <si>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</si>
  <si>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</si>
  <si>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</si>
  <si>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</si>
  <si>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</si>
  <si>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</si>
  <si>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</si>
  <si>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</si>
  <si>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</si>
  <si>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</si>
  <si>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</si>
  <si>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</si>
  <si>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</si>
  <si>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</si>
  <si>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</si>
  <si>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</si>
  <si>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</si>
  <si>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</si>
  <si>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</si>
  <si>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</si>
  <si>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</si>
  <si>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</si>
  <si>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</si>
  <si>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</si>
  <si>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</si>
  <si>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</si>
  <si>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</si>
  <si>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</si>
  <si>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</si>
  <si>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</si>
  <si>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</si>
  <si>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</si>
  <si>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</si>
  <si>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</si>
  <si>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</si>
  <si>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</si>
  <si>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</si>
  <si>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</si>
  <si>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</si>
  <si>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</si>
  <si>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</si>
  <si>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</si>
  <si>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</si>
  <si>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</si>
  <si>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</si>
  <si>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</si>
  <si>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</si>
  <si>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</si>
  <si>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</si>
  <si>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</si>
  <si>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</si>
  <si>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</si>
  <si>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</si>
  <si>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</si>
  <si>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</si>
  <si>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</si>
  <si>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</si>
  <si>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</si>
  <si>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</si>
  <si>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</si>
  <si>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</si>
  <si>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</si>
  <si>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</si>
  <si>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</si>
  <si>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</si>
  <si>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</si>
  <si>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</si>
  <si>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</si>
  <si>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</si>
  <si>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</si>
  <si>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</si>
  <si>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</si>
  <si>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</si>
  <si>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</si>
  <si>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</si>
  <si>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</si>
  <si>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</si>
  <si>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</si>
  <si>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</si>
  <si>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</si>
  <si>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</si>
  <si>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</si>
  <si>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</si>
  <si>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</si>
  <si>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</si>
  <si>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</si>
  <si>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</si>
  <si>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</si>
  <si>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</si>
  <si>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</si>
  <si>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</si>
  <si>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</si>
  <si>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</si>
  <si>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</si>
  <si>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</si>
  <si>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</si>
  <si>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</si>
  <si>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</si>
  <si>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</si>
  <si>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</si>
  <si>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</si>
  <si>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</si>
  <si>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</si>
  <si>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</si>
  <si>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</si>
  <si>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</si>
  <si>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</si>
  <si>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</si>
  <si>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</si>
  <si>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</si>
  <si>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</si>
  <si>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</si>
  <si>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</si>
  <si>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</si>
  <si>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</si>
  <si>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</si>
  <si>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</si>
  <si>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</si>
  <si>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</si>
  <si>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</si>
  <si>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</si>
  <si>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</si>
  <si>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</si>
  <si>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</si>
  <si>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</si>
  <si>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</si>
  <si>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</si>
  <si>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</si>
  <si>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</si>
  <si>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</si>
  <si>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</si>
  <si>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</si>
  <si>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</si>
  <si>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</si>
  <si>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</si>
  <si>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</si>
  <si>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</si>
  <si>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</si>
  <si>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</si>
  <si>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</si>
  <si>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</si>
  <si>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</si>
  <si>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</si>
  <si>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</si>
  <si>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</si>
  <si>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</si>
  <si>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</si>
  <si>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</si>
  <si>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</si>
  <si>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</si>
  <si>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</si>
  <si>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</si>
  <si>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</si>
  <si>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</si>
  <si>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</si>
  <si>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</si>
  <si>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</si>
  <si>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</si>
  <si>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</si>
  <si>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</si>
  <si>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</si>
  <si>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</si>
  <si>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</si>
  <si>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</si>
  <si>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</si>
  <si>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</si>
  <si>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</si>
  <si>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</si>
  <si>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</si>
  <si>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</si>
  <si>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</si>
  <si>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</si>
  <si>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</si>
  <si>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</si>
  <si>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</si>
  <si>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</si>
  <si>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</si>
  <si>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</si>
  <si>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</si>
  <si>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</si>
  <si>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</si>
  <si>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</si>
  <si>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</si>
  <si>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</si>
  <si>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</si>
  <si>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</si>
  <si>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</si>
  <si>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</si>
  <si>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</si>
  <si>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</si>
  <si>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</si>
  <si>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</si>
  <si>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</si>
  <si>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</si>
  <si>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</si>
  <si>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</si>
  <si>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</si>
  <si>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</si>
  <si>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</si>
  <si>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</si>
  <si>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</si>
  <si>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</si>
  <si>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</si>
  <si>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</si>
  <si>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</si>
  <si>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</si>
  <si>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</si>
  <si>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</si>
  <si>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</si>
  <si>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</si>
  <si>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</si>
  <si>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</si>
  <si>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</si>
  <si>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</si>
  <si>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</si>
  <si>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</si>
  <si>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</si>
  <si>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</si>
  <si>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</si>
  <si>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</si>
  <si>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</si>
  <si>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</si>
  <si>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</si>
  <si>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</si>
  <si>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</si>
  <si>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</si>
  <si>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</si>
  <si>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</si>
  <si>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</si>
  <si>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</si>
  <si>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</si>
  <si>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</si>
  <si>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</si>
  <si>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</si>
  <si>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</si>
  <si>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</si>
  <si>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</si>
  <si>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</si>
  <si>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</si>
  <si>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</si>
  <si>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</si>
  <si>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</si>
  <si>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</si>
  <si>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</si>
  <si>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</si>
  <si>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</si>
  <si>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</si>
  <si>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</si>
  <si>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</si>
  <si>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</si>
  <si>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</si>
  <si>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</si>
  <si>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</si>
  <si>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</si>
  <si>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</si>
  <si>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</si>
  <si>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</si>
  <si>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</si>
  <si>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</si>
  <si>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</si>
  <si>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</si>
  <si>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</si>
  <si>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</si>
  <si>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</si>
  <si>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</si>
  <si>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</si>
  <si>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</si>
  <si>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</si>
  <si>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</si>
  <si>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</si>
  <si>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</si>
  <si>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</si>
  <si>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</si>
  <si>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</si>
  <si>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</si>
  <si>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</si>
  <si>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</si>
  <si>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</si>
  <si>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</si>
  <si>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</si>
  <si>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</si>
  <si>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</si>
  <si>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</si>
  <si>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</si>
  <si>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</si>
  <si>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</si>
  <si>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</si>
  <si>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</si>
  <si>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</si>
  <si>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</si>
  <si>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</si>
  <si>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</si>
  <si>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</si>
  <si>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</si>
  <si>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</si>
  <si>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</si>
  <si>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</si>
  <si>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</si>
  <si>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</si>
  <si>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</si>
  <si>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</si>
  <si>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</si>
  <si>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</si>
  <si>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</si>
  <si>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</si>
  <si>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</si>
  <si>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</si>
  <si>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</si>
  <si>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</si>
  <si>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</si>
  <si>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</si>
  <si>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</si>
  <si>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</si>
  <si>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</si>
  <si>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</si>
  <si>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</si>
  <si>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</si>
  <si>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</si>
  <si>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</si>
  <si>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</si>
  <si>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</si>
  <si>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</si>
  <si>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</si>
  <si>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</si>
  <si>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</si>
  <si>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</si>
  <si>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</si>
  <si>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</si>
  <si>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</si>
  <si>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</si>
  <si>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</si>
  <si>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</si>
  <si>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</si>
  <si>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</si>
  <si>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</si>
  <si>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</si>
  <si>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</si>
  <si>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</si>
  <si>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</si>
  <si>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</si>
  <si>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</si>
  <si>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</si>
  <si>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</si>
  <si>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</si>
  <si>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</si>
  <si>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</si>
  <si>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</si>
  <si>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</si>
  <si>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</si>
  <si>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</si>
  <si>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</si>
  <si>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</si>
  <si>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</si>
  <si>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</si>
  <si>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</si>
  <si>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</si>
  <si>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</si>
  <si>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</si>
  <si>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</si>
  <si>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</si>
  <si>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</si>
  <si>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</si>
  <si>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</si>
  <si>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</si>
  <si>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</si>
  <si>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</si>
  <si>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</si>
  <si>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</si>
  <si>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</si>
  <si>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</si>
  <si>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</si>
  <si>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</si>
  <si>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</si>
  <si>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</si>
  <si>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</si>
  <si>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</si>
  <si>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</si>
  <si>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</si>
  <si>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</si>
  <si>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</si>
  <si>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</si>
  <si>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</si>
  <si>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</si>
  <si>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</si>
  <si>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</si>
  <si>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</si>
  <si>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</si>
  <si>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</si>
  <si>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</si>
  <si>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</si>
  <si>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</si>
  <si>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</si>
  <si>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</si>
  <si>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</si>
  <si>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</si>
  <si>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</si>
  <si>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</si>
  <si>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</si>
  <si>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</si>
  <si>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</si>
  <si>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</si>
  <si>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</si>
  <si>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</si>
  <si>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</si>
  <si>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</si>
  <si>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</si>
  <si>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</si>
  <si>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</si>
  <si>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</si>
  <si>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</si>
  <si>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</si>
  <si>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</si>
  <si>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</si>
  <si>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</si>
  <si>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</si>
  <si>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</si>
  <si>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</si>
  <si>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</si>
  <si>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</si>
  <si>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</si>
  <si>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</si>
  <si>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</si>
  <si>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</si>
  <si>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</si>
  <si>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</si>
  <si>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</si>
  <si>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</si>
  <si>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</si>
  <si>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</si>
  <si>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</si>
  <si>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</si>
  <si>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</si>
  <si>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</si>
  <si>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</si>
  <si>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</si>
  <si>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</si>
  <si>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</si>
  <si>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</si>
  <si>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</si>
  <si>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</si>
  <si>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</si>
  <si>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</si>
  <si>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</si>
  <si>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</si>
  <si>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</si>
  <si>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</si>
  <si>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</si>
  <si>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</si>
  <si>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</si>
  <si>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</si>
  <si>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</si>
  <si>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</si>
  <si>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</si>
  <si>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</si>
  <si>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</si>
  <si>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</si>
  <si>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</si>
  <si>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</si>
  <si>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</si>
  <si>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</si>
  <si>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</si>
  <si>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</si>
  <si>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</si>
  <si>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</si>
  <si>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</si>
  <si>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</si>
  <si>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</si>
  <si>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</si>
  <si>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</si>
  <si>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</si>
  <si>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</si>
  <si>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</si>
  <si>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</si>
  <si>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</si>
  <si>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</si>
  <si>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</si>
  <si>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</si>
  <si>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</si>
  <si>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</si>
  <si>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</si>
  <si>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</si>
  <si>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</si>
  <si>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</si>
  <si>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</si>
  <si>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</si>
  <si>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</si>
  <si>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</si>
  <si>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</si>
  <si>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</si>
  <si>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</si>
  <si>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</si>
  <si>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</si>
  <si>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</si>
  <si>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</si>
  <si>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</si>
  <si>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</si>
  <si>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</si>
  <si>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</si>
  <si>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</si>
  <si>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</si>
  <si>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</si>
  <si>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</si>
  <si>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</si>
  <si>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</si>
  <si>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</si>
  <si>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</si>
  <si>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</si>
  <si>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</si>
  <si>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</si>
  <si>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</si>
  <si>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</si>
  <si>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</si>
  <si>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</si>
  <si>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</si>
  <si>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</si>
  <si>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</si>
  <si>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</si>
  <si>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</si>
  <si>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</si>
  <si>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</si>
  <si>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</si>
  <si>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</si>
  <si>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</si>
  <si>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</si>
  <si>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</si>
  <si>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</si>
  <si>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</si>
  <si>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</si>
  <si>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</si>
  <si>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</si>
  <si>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</si>
  <si>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</si>
  <si>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</si>
  <si>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</si>
  <si>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</si>
  <si>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</si>
  <si>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</si>
  <si>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</si>
  <si>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</si>
  <si>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</si>
  <si>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</si>
  <si>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</si>
  <si>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</si>
  <si>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</si>
  <si>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</si>
  <si>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</si>
  <si>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</si>
  <si>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</si>
  <si>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</si>
  <si>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</si>
  <si>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</si>
  <si>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</si>
  <si>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</si>
  <si>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</si>
  <si>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</si>
  <si>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</si>
  <si>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</si>
  <si>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</si>
  <si>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</si>
  <si>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</si>
  <si>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</si>
  <si>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</si>
  <si>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</si>
  <si>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</si>
  <si>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</si>
  <si>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</si>
  <si>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</si>
  <si>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</si>
  <si>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</si>
  <si>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</si>
  <si>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</si>
  <si>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</si>
  <si>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</si>
  <si>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</si>
  <si>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</si>
  <si>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</si>
  <si>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</si>
  <si>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</si>
  <si>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</si>
  <si>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</si>
  <si>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</si>
  <si>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</si>
  <si>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</si>
  <si>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</si>
  <si>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</si>
  <si>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</si>
  <si>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</si>
  <si>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</si>
  <si>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</si>
  <si>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</si>
  <si>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</si>
  <si>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</si>
  <si>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</si>
  <si>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</si>
  <si>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</si>
  <si>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</si>
  <si>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</si>
  <si>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</si>
  <si>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</si>
  <si>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</si>
  <si>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</si>
  <si>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</si>
  <si>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</si>
  <si>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</si>
  <si>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</si>
  <si>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</si>
  <si>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</si>
  <si>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</si>
  <si>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</si>
  <si>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</si>
  <si>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</si>
  <si>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</si>
  <si>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</si>
  <si>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</si>
  <si>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</si>
  <si>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</si>
  <si>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</si>
  <si>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</si>
  <si>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</si>
  <si>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</si>
  <si>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</si>
  <si>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</si>
  <si>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</si>
  <si>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</si>
  <si>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</si>
  <si>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</si>
  <si>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</si>
  <si>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</si>
  <si>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</si>
  <si>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</si>
  <si>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</si>
  <si>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</si>
  <si>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</si>
  <si>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</si>
  <si>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</si>
  <si>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</si>
  <si>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</si>
  <si>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</si>
  <si>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</si>
  <si>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</si>
  <si>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</si>
  <si>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</si>
  <si>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</si>
  <si>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</si>
  <si>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</si>
  <si>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</si>
  <si>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</si>
  <si>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</si>
  <si>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</si>
  <si>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</si>
  <si>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</si>
  <si>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</si>
  <si>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</si>
  <si>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</si>
  <si>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</si>
  <si>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</si>
  <si>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</si>
  <si>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</si>
  <si>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</si>
  <si>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</si>
  <si>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</si>
  <si>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</si>
  <si>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</si>
  <si>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</si>
  <si>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</si>
  <si>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</si>
  <si>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</si>
  <si>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</si>
  <si>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</si>
  <si>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</si>
  <si>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</si>
  <si>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</si>
  <si>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</si>
  <si>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</si>
  <si>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</si>
  <si>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</si>
  <si>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</si>
  <si>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</si>
  <si>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</si>
  <si>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</si>
  <si>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</si>
  <si>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</si>
  <si>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</si>
  <si>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</si>
  <si>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</si>
  <si>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</si>
  <si>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</si>
  <si>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</si>
  <si>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</si>
  <si>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</si>
  <si>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</si>
  <si>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</si>
  <si>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</si>
  <si>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</si>
  <si>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</si>
  <si>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</si>
  <si>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</si>
  <si>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</si>
  <si>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</si>
  <si>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</si>
  <si>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</si>
  <si>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</si>
  <si>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</si>
  <si>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</si>
  <si>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</si>
  <si>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</si>
  <si>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</si>
  <si>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</si>
  <si>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</si>
  <si>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</si>
  <si>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</si>
  <si>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</si>
  <si>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</si>
  <si>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</si>
  <si>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</si>
  <si>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</si>
  <si>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</si>
  <si>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</si>
  <si>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</si>
  <si>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</si>
  <si>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</si>
  <si>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</si>
  <si>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</si>
  <si>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</si>
  <si>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</si>
  <si>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</si>
  <si>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</si>
  <si>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</si>
  <si>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</si>
  <si>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</si>
  <si>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</si>
  <si>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</si>
  <si>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</si>
  <si>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</si>
  <si>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</si>
  <si>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</si>
  <si>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</si>
  <si>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</si>
  <si>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</si>
  <si>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</si>
  <si>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</si>
  <si>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</si>
  <si>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</si>
  <si>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</si>
  <si>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</si>
  <si>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</si>
  <si>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</si>
  <si>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</si>
  <si>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</si>
  <si>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</si>
  <si>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</si>
  <si>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</si>
  <si>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</si>
  <si>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</si>
  <si>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</si>
  <si>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</si>
  <si>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</si>
  <si>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</si>
  <si>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</si>
  <si>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</si>
  <si>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</si>
  <si>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</si>
  <si>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</si>
  <si>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</si>
  <si>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</si>
  <si>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</si>
  <si>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</si>
  <si>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</si>
  <si>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</si>
  <si>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</si>
  <si>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</si>
  <si>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</si>
  <si>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</si>
  <si>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</si>
  <si>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</si>
  <si>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</si>
  <si>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</si>
  <si>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</si>
  <si>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</si>
  <si>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</si>
  <si>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</si>
  <si>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</si>
  <si>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</si>
  <si>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</si>
  <si>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</si>
  <si>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</si>
  <si>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</si>
  <si>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</si>
  <si>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</si>
  <si>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</si>
  <si>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</si>
  <si>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</si>
  <si>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</si>
  <si>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</si>
  <si>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</si>
  <si>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</si>
  <si>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</si>
  <si>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</si>
  <si>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</si>
  <si>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</si>
  <si>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</si>
  <si>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</si>
  <si>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</si>
  <si>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</si>
  <si>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</si>
  <si>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</si>
  <si>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</si>
  <si>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</si>
  <si>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</si>
  <si>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</si>
  <si>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</si>
  <si>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</si>
  <si>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</si>
  <si>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</si>
  <si>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</si>
  <si>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</si>
  <si>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</si>
  <si>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</si>
  <si>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</si>
  <si>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</si>
  <si>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</si>
  <si>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</si>
  <si>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</si>
  <si>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</si>
  <si>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</si>
  <si>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</si>
  <si>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</si>
  <si>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</si>
  <si>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</si>
  <si>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</si>
  <si>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</si>
  <si>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</si>
  <si>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</si>
  <si>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</si>
  <si>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</si>
  <si>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</si>
  <si>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</si>
  <si>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</si>
  <si>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</si>
  <si>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</si>
  <si>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</si>
  <si>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</si>
  <si>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</si>
  <si>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</si>
  <si>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</si>
  <si>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</si>
  <si>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</si>
  <si>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</si>
  <si>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</si>
  <si>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</si>
  <si>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</si>
  <si>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</si>
  <si>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</si>
  <si>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</si>
  <si>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</si>
  <si>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</si>
  <si>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</si>
  <si>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</si>
  <si>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</si>
  <si>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</si>
  <si>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</si>
  <si>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</si>
  <si>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</si>
  <si>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</si>
  <si>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</si>
  <si>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</si>
  <si>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</si>
  <si>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</si>
  <si>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</si>
  <si>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</si>
  <si>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</si>
  <si>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</si>
  <si>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</si>
  <si>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</si>
  <si>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</si>
  <si>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</si>
  <si>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</si>
  <si>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</si>
  <si>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</si>
  <si>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</si>
  <si>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</si>
  <si>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</si>
  <si>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</si>
  <si>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</si>
  <si>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</si>
  <si>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</si>
  <si>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</si>
  <si>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</si>
  <si>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</si>
  <si>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</si>
  <si>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</si>
  <si>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</si>
  <si>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</si>
  <si>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</si>
  <si>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</si>
  <si>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</si>
  <si>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</si>
  <si>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</si>
  <si>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</si>
  <si>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</si>
  <si>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</si>
  <si>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</si>
  <si>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</si>
  <si>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</si>
  <si>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</si>
  <si>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</si>
  <si>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</si>
  <si>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</si>
  <si>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</si>
  <si>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</si>
  <si>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</si>
  <si>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</si>
  <si>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</si>
  <si>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</si>
  <si>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</si>
  <si>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</si>
  <si>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</si>
  <si>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</si>
  <si>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</si>
  <si>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</si>
  <si>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</si>
  <si>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</si>
  <si>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</si>
  <si>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</si>
  <si>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</si>
  <si>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</si>
  <si>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</si>
  <si>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</si>
  <si>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</si>
  <si>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</si>
  <si>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</si>
  <si>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</si>
  <si>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</si>
  <si>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</si>
  <si>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</si>
  <si>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</si>
  <si>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</si>
  <si>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</si>
  <si>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</si>
  <si>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</si>
  <si>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</si>
  <si>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</si>
  <si>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</si>
  <si>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</si>
  <si>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</si>
  <si>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</si>
  <si>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</si>
  <si>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</si>
  <si>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</si>
  <si>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</si>
  <si>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</si>
  <si>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</si>
  <si>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</si>
  <si>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</si>
  <si>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</si>
  <si>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</si>
  <si>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previsão de faixa após C63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</si>
  <si>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</si>
  <si>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</si>
  <si>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</si>
  <si>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</si>
  <si>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</si>
  <si>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</si>
  <si>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</si>
  <si>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</si>
  <si>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TP pronto 10h46 / Sem oportunidade de faixa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</si>
  <si>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</si>
  <si>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</si>
  <si>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</si>
  <si>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</si>
  <si>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</si>
  <si>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</si>
  <si>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</si>
  <si>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</si>
  <si>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</si>
  <si>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</si>
  <si>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</si>
  <si>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</si>
  <si>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</si>
  <si>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</si>
  <si>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</si>
  <si>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</si>
  <si>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</si>
  <si>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</si>
  <si>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</si>
  <si>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</si>
  <si>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</si>
  <si>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</si>
  <si>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</si>
  <si>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</si>
  <si>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</si>
  <si>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</si>
  <si>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</si>
  <si>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</si>
  <si>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</si>
  <si>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</si>
  <si>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</si>
  <si>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Alívio de tensão</t>
  </si>
  <si>
    <t>PDM - Substituição de dormentes</t>
  </si>
  <si>
    <t>ZFY1982 / ZYU2</t>
  </si>
  <si>
    <t>PDM - Descarga de dormentes</t>
  </si>
  <si>
    <t>ZEM-1</t>
  </si>
  <si>
    <t>ZDRZPT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</si>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</sst>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35" activePane="topRight" state="frozen"/>
      <selection pane="topRight" activeCell="L66" sqref="L6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8" t="s">
        <v>925</v>
      </c>
      <c r="C1" s="179"/>
      <c r="D1" s="179"/>
      <c r="E1" s="3"/>
      <c r="F1" s="178" t="s">
        <v>926</v>
      </c>
      <c r="G1" s="179"/>
      <c r="H1" s="180"/>
      <c r="I1" s="179"/>
      <c r="J1" s="179"/>
      <c r="K1" s="179"/>
      <c r="L1" s="179"/>
      <c r="M1" s="179"/>
      <c r="N1" s="179"/>
      <c r="O1" s="179"/>
      <c r="P1" s="179"/>
      <c r="Q1" s="179"/>
      <c r="R1" s="179"/>
      <c r="S1" s="179"/>
      <c r="T1" s="179"/>
      <c r="U1" s="179"/>
      <c r="V1" s="179"/>
      <c r="W1" s="179"/>
      <c r="X1" s="179"/>
      <c r="Y1" s="179"/>
      <c r="Z1" s="179"/>
      <c r="AA1" s="179"/>
      <c r="AB1" s="179"/>
      <c r="AC1" s="179"/>
      <c r="AD1" s="179"/>
      <c r="AE1" s="179"/>
      <c r="AF1" s="179"/>
      <c r="AG1" s="181"/>
      <c r="AH1" s="5"/>
      <c r="AI1" s="188" t="s">
        <v>927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928</v>
      </c>
      <c r="BI1" s="194"/>
      <c r="BJ1" s="194"/>
      <c r="BK1" s="195"/>
      <c r="BL1" s="5"/>
      <c r="BM1" s="185" t="s">
        <v>929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88" t="s">
        <v>930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933</v>
      </c>
      <c r="AT2" s="189"/>
      <c r="AU2" s="189"/>
      <c r="AV2" s="189"/>
      <c r="AW2" s="189"/>
      <c r="AX2" s="189"/>
      <c r="AY2" s="192"/>
      <c r="AZ2" s="6"/>
      <c r="BA2" s="182" t="s">
        <v>934</v>
      </c>
      <c r="BB2" s="184"/>
      <c r="BC2" s="188" t="s">
        <v>931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82" t="s">
        <v>935</v>
      </c>
      <c r="AJ3" s="184"/>
      <c r="AK3" s="182" t="s">
        <v>936</v>
      </c>
      <c r="AL3" s="183"/>
      <c r="AM3" s="206"/>
      <c r="AN3" s="207"/>
      <c r="AO3" s="183"/>
      <c r="AP3" s="183"/>
      <c r="AQ3" s="184"/>
      <c r="AR3" s="63"/>
      <c r="AS3" s="204" t="s">
        <v>942</v>
      </c>
      <c r="AT3" s="205"/>
      <c r="AU3" s="204" t="s">
        <v>943</v>
      </c>
      <c r="AV3" s="205"/>
      <c r="AW3" s="204" t="s">
        <v>944</v>
      </c>
      <c r="AX3" s="205"/>
      <c r="AY3" s="63" t="s">
        <v>945</v>
      </c>
      <c r="AZ3" s="63"/>
      <c r="BA3" s="202"/>
      <c r="BB3" s="203"/>
      <c r="BC3" s="182" t="s">
        <v>938</v>
      </c>
      <c r="BD3" s="183"/>
      <c r="BE3" s="183"/>
      <c r="BF3" s="184"/>
      <c r="BG3" s="62"/>
      <c r="BH3" s="196"/>
      <c r="BI3" s="197"/>
      <c r="BJ3" s="197"/>
      <c r="BK3" s="198"/>
      <c r="BL3" s="62"/>
      <c r="BM3" s="185" t="s">
        <v>946</v>
      </c>
      <c r="BN3" s="186"/>
      <c r="BO3" s="186"/>
      <c r="BP3" s="187"/>
      <c r="BQ3" s="185" t="s">
        <v>717</v>
      </c>
      <c r="BR3" s="186"/>
      <c r="BS3" s="187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/>
      <c r="BI20" s="17"/>
      <c r="BJ20" s="17" t="s">
        <v>1045</v>
      </c>
      <c r="BK20" s="18" t="s">
        <v>1046</v>
      </c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1</v>
      </c>
      <c r="BI21" s="17"/>
      <c r="BJ21" s="17" t="s">
        <v>1051</v>
      </c>
      <c r="BK21" s="18" t="s">
        <v>1051</v>
      </c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0.99999999999999911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1055</v>
      </c>
      <c r="BL22" s="16"/>
      <c r="BM22" s="130" t="s">
        <v>426</v>
      </c>
      <c r="BN22" s="130" t="s">
        <v>426</v>
      </c>
      <c r="BO22" s="130" t="s">
        <v>426</v>
      </c>
      <c r="BP22" s="18" t="s">
        <v>1055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1056</v>
      </c>
      <c r="W23" s="151" t="s">
        <v>1057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1056</v>
      </c>
      <c r="BG23" s="16"/>
      <c r="BH23" s="17">
        <v>0</v>
      </c>
      <c r="BI23" s="17"/>
      <c r="BJ23" s="17" t="s">
        <v>1058</v>
      </c>
      <c r="BK23" s="18" t="s">
        <v>1058</v>
      </c>
      <c r="BL23" s="16"/>
      <c r="BM23" s="130" t="s">
        <v>405</v>
      </c>
      <c r="BN23" s="130" t="s">
        <v>430</v>
      </c>
      <c r="BO23" s="130" t="s">
        <v>492</v>
      </c>
      <c r="BP23" s="18" t="s">
        <v>1058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1059</v>
      </c>
      <c r="W26" s="151" t="s">
        <v>1060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1059</v>
      </c>
      <c r="BG26" s="16"/>
      <c r="BH26" s="17">
        <v>0</v>
      </c>
      <c r="BI26" s="17"/>
      <c r="BJ26" s="17" t="s">
        <v>1061</v>
      </c>
      <c r="BK26" s="18" t="s">
        <v>1062</v>
      </c>
      <c r="BL26" s="16"/>
      <c r="BM26" s="130" t="s">
        <v>426</v>
      </c>
      <c r="BN26" s="130" t="s">
        <v>426</v>
      </c>
      <c r="BO26" s="130" t="s">
        <v>426</v>
      </c>
      <c r="BP26" s="18" t="s">
        <v>1062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0.54652777777777772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8.3333333333333259E-2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1063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0.49999999999999956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0.39583333333333331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7"/>
        <v>0</v>
      </c>
      <c r="AZ35" s="153"/>
      <c r="BA35" s="109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1075</v>
      </c>
      <c r="BL35" s="16"/>
      <c r="BM35" s="130" t="s">
        <v>426</v>
      </c>
      <c r="BN35" s="130" t="s">
        <v>426</v>
      </c>
      <c r="BO35" s="130" t="s">
        <v>426</v>
      </c>
      <c r="BP35" s="18" t="s">
        <v>1075</v>
      </c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>SemOportunidadeSemOportunidade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1076</v>
      </c>
      <c r="W36" s="151" t="s">
        <v>1077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1076</v>
      </c>
      <c r="BG36" s="16"/>
      <c r="BH36" s="17">
        <v>2</v>
      </c>
      <c r="BI36" s="17"/>
      <c r="BJ36" s="17" t="s">
        <v>1078</v>
      </c>
      <c r="BK36" s="18" t="s">
        <v>1078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1079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1076</v>
      </c>
      <c r="W37" s="151" t="s">
        <v>1077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1076</v>
      </c>
      <c r="BG37" s="16"/>
      <c r="BH37" s="17">
        <v>2</v>
      </c>
      <c r="BI37" s="17"/>
      <c r="BJ37" s="17" t="s">
        <v>1080</v>
      </c>
      <c r="BK37" s="18" t="s">
        <v>1080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1076</v>
      </c>
      <c r="W38" s="151" t="s">
        <v>1081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1076</v>
      </c>
      <c r="BG38" s="16"/>
      <c r="BH38" s="17"/>
      <c r="BI38" s="17"/>
      <c r="BJ38" s="17" t="s">
        <v>1054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1076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1076</v>
      </c>
      <c r="BG39" s="16"/>
      <c r="BH39" s="17">
        <v>0</v>
      </c>
      <c r="BI39" s="17"/>
      <c r="BJ39" s="17" t="s">
        <v>1082</v>
      </c>
      <c r="BK39" s="18" t="s">
        <v>1082</v>
      </c>
      <c r="BL39" s="16"/>
      <c r="BM39" s="130" t="s">
        <v>426</v>
      </c>
      <c r="BN39" s="130" t="s">
        <v>426</v>
      </c>
      <c r="BO39" s="130" t="s">
        <v>426</v>
      </c>
      <c r="BP39" s="18" t="s">
        <v>1082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1083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1084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1084</v>
      </c>
      <c r="BG40" s="16"/>
      <c r="BH40" s="17">
        <v>3</v>
      </c>
      <c r="BI40" s="17"/>
      <c r="BJ40" s="17" t="s">
        <v>1085</v>
      </c>
      <c r="BK40" s="18" t="s">
        <v>1086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KLECIO (TP-699)46056</v>
      </c>
      <c r="B44" s="102">
        <v>46056</v>
      </c>
      <c r="C44" s="135">
        <f>IF(BS_CONTROLE[[#This Row],[DATA]]="","",WEEKNUM(BS_CONTROLE[[#This Row],[DATA]]))</f>
        <v>6</v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134.9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134.9</v>
      </c>
      <c r="AQ44" s="105">
        <f>BS_CONTROLE[[#This Row],[KM - Inicio]]</f>
        <v>134.9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/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/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1087</v>
      </c>
      <c r="X47" s="104" t="s">
        <v>396</v>
      </c>
      <c r="Y47" s="129"/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V4846056</v>
      </c>
      <c r="B48" s="102">
        <v>46056</v>
      </c>
      <c r="C48" s="135">
        <f>IF(BS_CONTROLE[[#This Row],[DATA]]="","",WEEKNUM(BS_CONTROLE[[#This Row],[DATA]]))</f>
        <v>6</v>
      </c>
      <c r="D48" s="104" t="s">
        <v>1018</v>
      </c>
      <c r="E48" s="159"/>
      <c r="F48" s="126" t="s">
        <v>673</v>
      </c>
      <c r="G48" s="142" t="str">
        <f>IF(D48="","*",VLOOKUP(F48,BS_ATIVIDADE[],3,FALSE))</f>
        <v>MECANIZAÇÃO - SOCADORA</v>
      </c>
      <c r="H48" s="106" t="s">
        <v>297</v>
      </c>
      <c r="I48" s="106" t="s">
        <v>297</v>
      </c>
      <c r="J48" s="105">
        <v>70</v>
      </c>
      <c r="K48" s="105">
        <v>85.4</v>
      </c>
      <c r="L48" s="105">
        <v>86.4</v>
      </c>
      <c r="M48" s="1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8" s="15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8" s="106">
        <v>0.35416666666666669</v>
      </c>
      <c r="P48" s="106">
        <v>8.3333333333333329E-2</v>
      </c>
      <c r="Q48" s="172">
        <v>510</v>
      </c>
      <c r="R48" s="10" t="str">
        <f>IFERROR(_xlfn.XLOOKUP(F48, BS_ATIVIDADE[ATIVIDADE],BS_ATIVIDADE[UNIDADE] ), "*")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1021</v>
      </c>
      <c r="W48" s="151" t="s">
        <v>1025</v>
      </c>
      <c r="X48" s="104" t="s">
        <v>396</v>
      </c>
      <c r="Y48" s="129"/>
      <c r="Z48" s="104"/>
      <c r="AA48" s="105">
        <v>1</v>
      </c>
      <c r="AB48" s="126" t="s">
        <v>387</v>
      </c>
      <c r="AC48" s="126" t="s">
        <v>568</v>
      </c>
      <c r="AD48" s="107">
        <v>0.29166666666666669</v>
      </c>
      <c r="AE48" s="105">
        <v>6249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ZAC2</v>
      </c>
      <c r="AL48" s="31" t="str">
        <f>BS_CONTROLE[[#This Row],[Local - Encerramento]]</f>
        <v>ZAC2</v>
      </c>
      <c r="AM48" s="105" t="str">
        <f>IF(BS_CONTROLE[[#This Row],[Entre - Estações]]=0, "-", BS_CONTROLE[[#This Row],[Entre - Estações]])</f>
        <v>ZAC-ZSW</v>
      </c>
      <c r="AN48" s="105" t="str">
        <f>IF(BS_CONTROLE[[#This Row],[SB]]=0, "-", BS_CONTROLE[[#This Row],[SB]])</f>
        <v>ZACZSW</v>
      </c>
      <c r="AO48" s="105">
        <f>IF(BS_CONTROLE[[#This Row],[SUB]]=0, "-", BS_CONTROLE[[#This Row],[SUB]])</f>
        <v>70</v>
      </c>
      <c r="AP48" s="105">
        <f>BS_CONTROLE[[#This Row],[KM - Inicio]]</f>
        <v>85.4</v>
      </c>
      <c r="AQ48" s="105">
        <f>BS_CONTROLE[[#This Row],[KM - Inicio]]</f>
        <v>85.4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W5846056</v>
      </c>
      <c r="B49" s="102">
        <v>46056</v>
      </c>
      <c r="C49" s="135">
        <f>IF(BS_CONTROLE[[#This Row],[DATA]]="","",WEEKNUM(BS_CONTROLE[[#This Row],[DATA]]))</f>
        <v>6</v>
      </c>
      <c r="D49" s="104" t="s">
        <v>799</v>
      </c>
      <c r="E49" s="159"/>
      <c r="F49" s="126" t="s">
        <v>731</v>
      </c>
      <c r="G49" s="142" t="str">
        <f>IF(D49="","*",VLOOKUP(F49,BS_ATIVIDADE[],3,FALSE))</f>
        <v>DORMENTE - DESCARGA</v>
      </c>
      <c r="H49" s="105">
        <v>106109</v>
      </c>
      <c r="I49" s="105">
        <v>106109</v>
      </c>
      <c r="J49" s="105">
        <v>68</v>
      </c>
      <c r="K49" s="105">
        <v>54.5</v>
      </c>
      <c r="L49" s="105">
        <v>54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49" s="106">
        <v>0.35416666666666669</v>
      </c>
      <c r="P49" s="106">
        <v>4.1666666666666664E-2</v>
      </c>
      <c r="Q49" s="172">
        <v>300</v>
      </c>
      <c r="R49" s="10" t="str">
        <f>IFERROR(_xlfn.XLOOKUP(F49, BS_ATIVIDADE[ATIVIDADE],BS_ATIVIDADE[UNIDADE] ), "*")</f>
        <v>Nº DE DORMENTES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51" t="s">
        <v>1038</v>
      </c>
      <c r="W49" s="151" t="s">
        <v>1039</v>
      </c>
      <c r="X49" s="104" t="s">
        <v>396</v>
      </c>
      <c r="Y49" s="129"/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9341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PDM - DESCARGA - DORMENTE</v>
      </c>
      <c r="AJ49" s="9" t="str">
        <f>IF(BS_CONTROLE[[#This Row],[Atividade]]=0, "-", BS_CONTROLE[[#This Row],[Atividade]])</f>
        <v>PDM - DESCARGA - DORMENTE</v>
      </c>
      <c r="AK49" s="31">
        <f>BS_CONTROLE[[#This Row],[Local - Partida]]</f>
        <v>106109</v>
      </c>
      <c r="AL49" s="31">
        <f>BS_CONTROLE[[#This Row],[Local - Encerramento]]</f>
        <v>106109</v>
      </c>
      <c r="AM49" s="105" t="str">
        <f>IF(BS_CONTROLE[[#This Row],[Entre - Estações]]=0, "-", BS_CONTROLE[[#This Row],[Entre - Estações]])</f>
        <v>ZBM</v>
      </c>
      <c r="AN49" s="105" t="str">
        <f>IF(BS_CONTROLE[[#This Row],[SB]]=0, "-", BS_CONTROLE[[#This Row],[SB]])</f>
        <v>ZBM2</v>
      </c>
      <c r="AO49" s="105">
        <f>IF(BS_CONTROLE[[#This Row],[SUB]]=0, "-", BS_CONTROLE[[#This Row],[SUB]])</f>
        <v>68</v>
      </c>
      <c r="AP49" s="105">
        <f>BS_CONTROLE[[#This Row],[KM - Inicio]]</f>
        <v>54.5</v>
      </c>
      <c r="AQ49" s="105">
        <f>BS_CONTROLE[[#This Row],[KM - Inicio]]</f>
        <v>54.5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Nº DE DORMENTES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761</v>
      </c>
      <c r="G50" s="142" t="str">
        <f>IF(D50="","*",VLOOKUP(F50,BS_ATIVIDADE[],3,FALSE))</f>
        <v>OUTROS</v>
      </c>
      <c r="H50" s="105">
        <v>106109</v>
      </c>
      <c r="I50" s="105">
        <v>106109</v>
      </c>
      <c r="J50" s="105">
        <v>68</v>
      </c>
      <c r="K50" s="105">
        <v>57</v>
      </c>
      <c r="L50" s="105">
        <v>53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0" s="106" t="s">
        <v>568</v>
      </c>
      <c r="P50" s="106">
        <v>4.1666666666666664E-2</v>
      </c>
      <c r="Q50" s="172">
        <v>100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1041</v>
      </c>
      <c r="X50" s="104" t="s">
        <v>396</v>
      </c>
      <c r="Y50" s="129"/>
      <c r="Z50" s="104"/>
      <c r="AA50" s="105">
        <v>1</v>
      </c>
      <c r="AB50" s="126" t="s">
        <v>387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RECOLHIMENTO DE DORMENTE</v>
      </c>
      <c r="AJ50" s="9" t="str">
        <f>IF(BS_CONTROLE[[#This Row],[Atividade]]=0, "-", BS_CONTROLE[[#This Row],[Atividade]])</f>
        <v>RECOLHIMENTO DE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ZBM-ZHO</v>
      </c>
      <c r="AN50" s="105" t="str">
        <f>IF(BS_CONTROLE[[#This Row],[SB]]=0, "-", BS_CONTROLE[[#This Row],[SB]])</f>
        <v>K57ZHO</v>
      </c>
      <c r="AO50" s="105">
        <f>IF(BS_CONTROLE[[#This Row],[SUB]]=0, "-", BS_CONTROLE[[#This Row],[SUB]])</f>
        <v>68</v>
      </c>
      <c r="AP50" s="105">
        <f>BS_CONTROLE[[#This Row],[KM - Inicio]]</f>
        <v>57</v>
      </c>
      <c r="AQ50" s="105">
        <f>BS_CONTROLE[[#This Row],[KM - Inicio]]</f>
        <v>57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1088</v>
      </c>
      <c r="X54" s="104" t="s">
        <v>396</v>
      </c>
      <c r="Y54" s="129"/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1076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1089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1076</v>
      </c>
      <c r="W56" s="151" t="s">
        <v>1090</v>
      </c>
      <c r="X56" s="104" t="s">
        <v>396</v>
      </c>
      <c r="Y56" s="129"/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/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1076</v>
      </c>
      <c r="W58" s="151" t="s">
        <v>1030</v>
      </c>
      <c r="X58" s="104" t="s">
        <v>396</v>
      </c>
      <c r="Y58" s="129"/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1059</v>
      </c>
      <c r="W59" s="151" t="s">
        <v>1060</v>
      </c>
      <c r="X59" s="104" t="s">
        <v>396</v>
      </c>
      <c r="Y59" s="129"/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/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>CAIQUE (TMA-677)46056</v>
      </c>
      <c r="B63" s="102">
        <v>46056</v>
      </c>
      <c r="C63" s="135">
        <f>IF(BS_CONTROLE[[#This Row],[DATA]]="","",WEEKNUM(BS_CONTROLE[[#This Row],[DATA]]))</f>
        <v>6</v>
      </c>
      <c r="D63" s="104" t="s">
        <v>834</v>
      </c>
      <c r="E63" s="159">
        <v>57</v>
      </c>
      <c r="F63" s="126" t="s">
        <v>701</v>
      </c>
      <c r="G63" s="142" t="str">
        <f>IF(D63="","*",VLOOKUP(F63,BS_ATIVIDADE[],3,FALSE))</f>
        <v>MODERNIZAÇÃO</v>
      </c>
      <c r="H63" s="106" t="s">
        <v>568</v>
      </c>
      <c r="I63" s="106" t="s">
        <v>568</v>
      </c>
      <c r="J63" s="105">
        <v>48</v>
      </c>
      <c r="K63" s="105">
        <v>123.363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/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 t="str">
        <f>BS_CONTROLE[[#This Row],[Local - Partida]]</f>
        <v>-</v>
      </c>
      <c r="AL63" s="31" t="str">
        <f>BS_CONTROLE[[#This Row],[Local - Encerramento]]</f>
        <v>-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123.363</v>
      </c>
      <c r="AQ63" s="105">
        <f>BS_CONTROLE[[#This Row],[KM - Inicio]]</f>
        <v>123.363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WALTER (TP-810)46056</v>
      </c>
      <c r="B64" s="102">
        <v>46056</v>
      </c>
      <c r="C64" s="135">
        <f>IF(BS_CONTROLE[[#This Row],[DATA]]="","",WEEKNUM(BS_CONTROLE[[#This Row],[DATA]]))</f>
        <v>6</v>
      </c>
      <c r="D64" s="104" t="s">
        <v>920</v>
      </c>
      <c r="E64" s="159">
        <v>58</v>
      </c>
      <c r="F64" s="126" t="s">
        <v>701</v>
      </c>
      <c r="G64" s="142" t="str">
        <f>IF(D64="","*",VLOOKUP(F64,BS_ATIVIDADE[],3,FALSE))</f>
        <v>MODERNIZAÇÃO</v>
      </c>
      <c r="H64" s="106"/>
      <c r="I64" s="106"/>
      <c r="J64" s="105">
        <v>48</v>
      </c>
      <c r="K64" s="105">
        <v>123.465</v>
      </c>
      <c r="L64" s="105" t="s">
        <v>568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4" s="106">
        <v>0.35416666666666669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4" s="105" t="s">
        <v>1074</v>
      </c>
      <c r="W64" s="151" t="s">
        <v>1030</v>
      </c>
      <c r="X64" s="104" t="s">
        <v>396</v>
      </c>
      <c r="Y64" s="129"/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MODERNIZAÇÃO - SOLDA</v>
      </c>
      <c r="AJ64" s="9" t="str">
        <f>IF(BS_CONTROLE[[#This Row],[Atividade]]=0, "-", BS_CONTROLE[[#This Row],[Atividade]])</f>
        <v>MODERNIZAÇÃO - SOLDA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ZWI-ZYQ</v>
      </c>
      <c r="AN64" s="105">
        <f>IF(BS_CONTROLE[[#This Row],[SB]]=0, "-", BS_CONTROLE[[#This Row],[SB]])</f>
        <v>1241231</v>
      </c>
      <c r="AO64" s="105">
        <f>IF(BS_CONTROLE[[#This Row],[SUB]]=0, "-", BS_CONTROLE[[#This Row],[SUB]])</f>
        <v>48</v>
      </c>
      <c r="AP64" s="105">
        <f>BS_CONTROLE[[#This Row],[KM - Inicio]]</f>
        <v>123.465</v>
      </c>
      <c r="AQ64" s="105">
        <f>BS_CONTROLE[[#This Row],[KM - Inicio]]</f>
        <v>123.465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/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7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>MOD ZRB</v>
      </c>
      <c r="B66" s="102"/>
      <c r="C66" s="135" t="str">
        <f>IF(BS_CONTROLE[[#This Row],[DATA]]="","",WEEKNUM(BS_CONTROLE[[#This Row],[DATA]]))</f>
        <v/>
      </c>
      <c r="D66" s="104" t="s">
        <v>592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1091</v>
      </c>
      <c r="I66" s="106" t="s">
        <v>1091</v>
      </c>
      <c r="J66" s="105">
        <v>48</v>
      </c>
      <c r="K66" s="105">
        <v>151.6</v>
      </c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66" s="106"/>
      <c r="P66" s="106"/>
      <c r="Q66" s="105"/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</v>
      </c>
      <c r="AO66" s="105">
        <f>IF(BS_CONTROLE[[#This Row],[SUB]]=0, "-", BS_CONTROLE[[#This Row],[SUB]])</f>
        <v>48</v>
      </c>
      <c r="AP66" s="105">
        <f>BS_CONTROLE[[#This Row],[KM - Inicio]]</f>
        <v>151.6</v>
      </c>
      <c r="AQ66" s="105">
        <f>BS_CONTROLE[[#This Row],[KM - Inicio]]</f>
        <v>151.6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>HUELTON (TP-725)</v>
      </c>
      <c r="B70" s="102"/>
      <c r="C70" s="135" t="str">
        <f>IF(BS_CONTROLE[[#This Row],[DATA]]="","",WEEKNUM(BS_CONTROLE[[#This Row],[DATA]]))</f>
        <v/>
      </c>
      <c r="D70" s="104" t="s">
        <v>864</v>
      </c>
      <c r="E70" s="159">
        <v>59</v>
      </c>
      <c r="F70" s="126" t="s">
        <v>750</v>
      </c>
      <c r="G70" s="142" t="str">
        <f>IF(D70="","*",VLOOKUP(F70,BS_ATIVIDADE[],3,FALSE))</f>
        <v>SOLDA</v>
      </c>
      <c r="H70" s="106" t="s">
        <v>568</v>
      </c>
      <c r="I70" s="106" t="s">
        <v>568</v>
      </c>
      <c r="J70" s="105">
        <v>92</v>
      </c>
      <c r="K70" s="105">
        <v>106.7</v>
      </c>
      <c r="L70" s="105" t="s">
        <v>568</v>
      </c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0" s="127" t="s">
        <v>367</v>
      </c>
      <c r="O70" s="106">
        <v>0.375</v>
      </c>
      <c r="P70" s="106">
        <v>0.125</v>
      </c>
      <c r="Q70" s="105">
        <v>2</v>
      </c>
      <c r="R70" s="10" t="str">
        <f>IFERROR(_xlfn.XLOOKUP(F70, BS_ATIVIDADE[ATIVIDADE],BS_ATIVIDADE[UNIDADE] ), "*")</f>
        <v>Nº DE SOLDA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0" s="105" t="s">
        <v>1076</v>
      </c>
      <c r="W70" s="151" t="s">
        <v>1030</v>
      </c>
      <c r="X70" s="104" t="s">
        <v>396</v>
      </c>
      <c r="Y70" s="129"/>
      <c r="Z70" s="104"/>
      <c r="AA70" s="105" t="s">
        <v>568</v>
      </c>
      <c r="AB70" s="103"/>
      <c r="AC70" s="152"/>
      <c r="AD70" s="107" t="s">
        <v>568</v>
      </c>
      <c r="AE70" s="105"/>
      <c r="AF70" s="105"/>
      <c r="AG70" s="105"/>
      <c r="AH70" s="15"/>
      <c r="AI70" s="126" t="str">
        <f>IF(BS_CONTROLE[[#This Row],[Atividade]]=0, "-", BS_CONTROLE[[#This Row],[Atividade]])</f>
        <v>PDM - SOLDA</v>
      </c>
      <c r="AJ70" s="9" t="str">
        <f>IF(BS_CONTROLE[[#This Row],[Atividade]]=0, "-", BS_CONTROLE[[#This Row],[Atividade]])</f>
        <v>PDM - SOLDA</v>
      </c>
      <c r="AK70" s="31" t="str">
        <f>BS_CONTROLE[[#This Row],[Local - Partida]]</f>
        <v>-</v>
      </c>
      <c r="AL70" s="31" t="str">
        <f>BS_CONTROLE[[#This Row],[Local - Encerramento]]</f>
        <v>-</v>
      </c>
      <c r="AM70" s="105" t="str">
        <f>IF(BS_CONTROLE[[#This Row],[Entre - Estações]]=0, "-", BS_CONTROLE[[#This Row],[Entre - Estações]])</f>
        <v>ZPT</v>
      </c>
      <c r="AN70" s="105" t="str">
        <f>IF(BS_CONTROLE[[#This Row],[SB]]=0, "-", BS_CONTROLE[[#This Row],[SB]])</f>
        <v>ZPT2</v>
      </c>
      <c r="AO70" s="105">
        <f>IF(BS_CONTROLE[[#This Row],[SUB]]=0, "-", BS_CONTROLE[[#This Row],[SUB]])</f>
        <v>92</v>
      </c>
      <c r="AP70" s="105">
        <f>BS_CONTROLE[[#This Row],[KM - Inicio]]</f>
        <v>106.7</v>
      </c>
      <c r="AQ70" s="105">
        <f>BS_CONTROLE[[#This Row],[KM - Inicio]]</f>
        <v>106.7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>V85</v>
      </c>
      <c r="B71" s="102"/>
      <c r="C71" s="135" t="str">
        <f>IF(BS_CONTROLE[[#This Row],[DATA]]="","",WEEKNUM(BS_CONTROLE[[#This Row],[DATA]]))</f>
        <v/>
      </c>
      <c r="D71" s="104" t="s">
        <v>769</v>
      </c>
      <c r="E71" s="159">
        <v>60</v>
      </c>
      <c r="F71" s="126" t="s">
        <v>673</v>
      </c>
      <c r="G71" s="142" t="str">
        <f>IF(D71="","*",VLOOKUP(F71,BS_ATIVIDADE[],3,FALSE))</f>
        <v>MECANIZAÇÃO - SOCADORA</v>
      </c>
      <c r="H71" s="106" t="s">
        <v>1092</v>
      </c>
      <c r="I71" s="106" t="s">
        <v>1092</v>
      </c>
      <c r="J71" s="105">
        <v>92</v>
      </c>
      <c r="K71" s="105">
        <v>108.2</v>
      </c>
      <c r="L71" s="105">
        <v>107.7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1" s="127" t="s">
        <v>367</v>
      </c>
      <c r="O71" s="106">
        <v>0.375</v>
      </c>
      <c r="P71" s="106">
        <v>8.3333333333333329E-2</v>
      </c>
      <c r="Q71" s="105">
        <v>480</v>
      </c>
      <c r="R71" s="10" t="str">
        <f>IFERROR(_xlfn.XLOOKUP(F71, BS_ATIVIDADE[ATIVIDADE],BS_ATIVIDADE[UNIDADE] ), "*")</f>
        <v>M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1035</v>
      </c>
      <c r="W71" s="151" t="s">
        <v>1025</v>
      </c>
      <c r="X71" s="104" t="s">
        <v>396</v>
      </c>
      <c r="Y71" s="129"/>
      <c r="Z71" s="104"/>
      <c r="AA71" s="105">
        <v>1</v>
      </c>
      <c r="AB71" s="103" t="s">
        <v>387</v>
      </c>
      <c r="AC71" s="152"/>
      <c r="AD71" s="107">
        <v>0.35416666666666669</v>
      </c>
      <c r="AE71" s="105">
        <v>6235</v>
      </c>
      <c r="AF71" s="105" t="s">
        <v>568</v>
      </c>
      <c r="AG71" s="105"/>
      <c r="AH71" s="15"/>
      <c r="AI71" s="126" t="str">
        <f>IF(BS_CONTROLE[[#This Row],[Atividade]]=0, "-", BS_CONTROLE[[#This Row],[Atividade]])</f>
        <v>MECANIZAÇÃO - SOCADORA</v>
      </c>
      <c r="AJ71" s="9" t="str">
        <f>IF(BS_CONTROLE[[#This Row],[Atividade]]=0, "-", BS_CONTROLE[[#This Row],[Atividade]])</f>
        <v>MECANIZAÇÃO - SOCADORA</v>
      </c>
      <c r="AK71" s="31" t="str">
        <f>BS_CONTROLE[[#This Row],[Local - Partida]]</f>
        <v>ZDRZPT</v>
      </c>
      <c r="AL71" s="31" t="str">
        <f>BS_CONTROLE[[#This Row],[Local - Encerramento]]</f>
        <v>ZDRZPT</v>
      </c>
      <c r="AM71" s="105" t="str">
        <f>IF(BS_CONTROLE[[#This Row],[Entre - Estações]]=0, "-", BS_CONTROLE[[#This Row],[Entre - Estações]])</f>
        <v>ZPT</v>
      </c>
      <c r="AN71" s="105" t="str">
        <f>IF(BS_CONTROLE[[#This Row],[SB]]=0, "-", BS_CONTROLE[[#This Row],[SB]])</f>
        <v>ZPT2</v>
      </c>
      <c r="AO71" s="105">
        <f>IF(BS_CONTROLE[[#This Row],[SUB]]=0, "-", BS_CONTROLE[[#This Row],[SUB]])</f>
        <v>92</v>
      </c>
      <c r="AP71" s="105">
        <f>BS_CONTROLE[[#This Row],[KM - Inicio]]</f>
        <v>108.2</v>
      </c>
      <c r="AQ71" s="105">
        <f>BS_CONTROLE[[#This Row],[KM - Inicio]]</f>
        <v>108.2</v>
      </c>
      <c r="AR71" s="108"/>
      <c r="AS71" s="108"/>
      <c r="AT71" s="108"/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M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1093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1094</v>
      </c>
      <c r="C4" s="160" t="s">
        <v>1095</v>
      </c>
      <c r="D4" s="160" t="s">
        <v>1096</v>
      </c>
      <c r="E4" s="160" t="s">
        <v>1097</v>
      </c>
      <c r="F4" s="160" t="s">
        <v>4</v>
      </c>
      <c r="G4" s="160" t="s">
        <v>1098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1099</v>
      </c>
      <c r="C6" s="161">
        <v>407867</v>
      </c>
      <c r="D6" s="161" t="s">
        <v>1100</v>
      </c>
      <c r="E6" s="161" t="s">
        <v>799</v>
      </c>
      <c r="F6" s="161" t="s">
        <v>1101</v>
      </c>
      <c r="G6" s="162"/>
    </row>
    <row r="7" spans="2:7">
      <c r="B7" s="161" t="s">
        <v>1102</v>
      </c>
      <c r="C7" s="161">
        <v>293644</v>
      </c>
      <c r="D7" s="161" t="s">
        <v>1103</v>
      </c>
      <c r="E7" s="161" t="s">
        <v>799</v>
      </c>
      <c r="F7" s="161" t="s">
        <v>1101</v>
      </c>
      <c r="G7" s="162"/>
    </row>
    <row r="8" spans="2:7">
      <c r="B8" s="161" t="s">
        <v>1104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1105</v>
      </c>
      <c r="C9" s="161">
        <v>256790</v>
      </c>
      <c r="D9" s="161" t="s">
        <v>1106</v>
      </c>
      <c r="E9" s="161" t="s">
        <v>800</v>
      </c>
      <c r="F9" s="161" t="s">
        <v>1107</v>
      </c>
      <c r="G9" s="162">
        <v>46357</v>
      </c>
    </row>
    <row r="10" spans="2:7">
      <c r="B10" s="161" t="s">
        <v>1108</v>
      </c>
      <c r="C10" s="161">
        <v>265193</v>
      </c>
      <c r="D10" s="161" t="s">
        <v>1109</v>
      </c>
      <c r="E10" s="161" t="s">
        <v>801</v>
      </c>
      <c r="F10" s="161" t="s">
        <v>1110</v>
      </c>
      <c r="G10" s="161" t="s">
        <v>1111</v>
      </c>
    </row>
    <row r="11" spans="2:7">
      <c r="B11" s="161" t="s">
        <v>1112</v>
      </c>
      <c r="C11" s="161">
        <v>293716</v>
      </c>
      <c r="D11" s="161" t="s">
        <v>1113</v>
      </c>
      <c r="E11" s="161" t="s">
        <v>801</v>
      </c>
      <c r="F11" s="161" t="s">
        <v>1110</v>
      </c>
      <c r="G11" s="162">
        <v>46204</v>
      </c>
    </row>
    <row r="12" spans="2:7">
      <c r="B12" s="161" t="s">
        <v>1114</v>
      </c>
      <c r="C12" s="161">
        <v>257258</v>
      </c>
      <c r="D12" s="161" t="s">
        <v>1115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1116</v>
      </c>
      <c r="C13" s="161">
        <v>371147</v>
      </c>
      <c r="D13" s="161" t="s">
        <v>1117</v>
      </c>
      <c r="E13" s="161" t="s">
        <v>802</v>
      </c>
      <c r="F13" s="161" t="s">
        <v>128</v>
      </c>
      <c r="G13" s="161" t="s">
        <v>1111</v>
      </c>
    </row>
    <row r="14" spans="2:7">
      <c r="B14" s="161" t="s">
        <v>1118</v>
      </c>
      <c r="C14" s="161">
        <v>259230</v>
      </c>
      <c r="D14" s="161" t="s">
        <v>1119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1120</v>
      </c>
      <c r="C15" s="161">
        <v>370705</v>
      </c>
      <c r="D15" s="161"/>
      <c r="E15" s="161" t="s">
        <v>802</v>
      </c>
      <c r="F15" s="161" t="s">
        <v>128</v>
      </c>
      <c r="G15" s="161" t="s">
        <v>1111</v>
      </c>
    </row>
    <row r="16" spans="2:7">
      <c r="B16" s="161" t="s">
        <v>1121</v>
      </c>
      <c r="C16" s="161">
        <v>258542</v>
      </c>
      <c r="D16" s="161" t="s">
        <v>1122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1123</v>
      </c>
      <c r="C17" s="161">
        <v>257050</v>
      </c>
      <c r="D17" s="161" t="s">
        <v>1124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1125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1126</v>
      </c>
      <c r="D4" s="163" t="s">
        <v>1127</v>
      </c>
      <c r="E4" s="163" t="s">
        <v>1128</v>
      </c>
      <c r="F4" s="160" t="s">
        <v>1129</v>
      </c>
      <c r="G4" s="163" t="s">
        <v>1130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1131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1132</v>
      </c>
      <c r="G7" s="167" t="s">
        <v>1133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1131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1131</v>
      </c>
      <c r="G9" s="167" t="s">
        <v>1134</v>
      </c>
    </row>
    <row r="10" spans="2:7" ht="19.5" customHeight="1">
      <c r="B10" s="167" t="s">
        <v>1135</v>
      </c>
      <c r="C10" s="167">
        <v>9038</v>
      </c>
      <c r="D10" s="168">
        <v>46049</v>
      </c>
      <c r="E10" s="167">
        <v>15098</v>
      </c>
      <c r="F10" s="169" t="s">
        <v>1136</v>
      </c>
      <c r="G10" s="167" t="s">
        <v>1137</v>
      </c>
    </row>
    <row r="11" spans="2:7" ht="19.5" customHeight="1">
      <c r="B11" s="167" t="s">
        <v>719</v>
      </c>
      <c r="C11" s="167" t="s">
        <v>1138</v>
      </c>
      <c r="D11" s="168">
        <v>46048</v>
      </c>
      <c r="E11" s="167">
        <v>11300</v>
      </c>
      <c r="F11" s="169" t="s">
        <v>1139</v>
      </c>
      <c r="G11" s="167" t="s">
        <v>1140</v>
      </c>
    </row>
    <row r="12" spans="2:7" ht="19.5" customHeight="1">
      <c r="B12" s="167" t="s">
        <v>719</v>
      </c>
      <c r="C12" s="167" t="s">
        <v>1141</v>
      </c>
      <c r="D12" s="168">
        <v>46048</v>
      </c>
      <c r="E12" s="167">
        <v>13300</v>
      </c>
      <c r="F12" s="169" t="s">
        <v>1139</v>
      </c>
      <c r="G12" s="167" t="s">
        <v>1142</v>
      </c>
    </row>
    <row r="13" spans="2:7" ht="19.5" customHeight="1">
      <c r="B13" s="167" t="s">
        <v>719</v>
      </c>
      <c r="C13" s="167" t="s">
        <v>1143</v>
      </c>
      <c r="D13" s="168">
        <v>46048</v>
      </c>
      <c r="E13" s="167">
        <v>10500</v>
      </c>
      <c r="F13" s="169" t="s">
        <v>1139</v>
      </c>
      <c r="G13" s="167"/>
    </row>
    <row r="14" spans="2:7" ht="19.5" customHeight="1">
      <c r="B14" s="167" t="s">
        <v>719</v>
      </c>
      <c r="C14" s="167" t="s">
        <v>1144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1145</v>
      </c>
      <c r="D5" s="218"/>
      <c r="E5" s="218"/>
      <c r="F5" s="218"/>
      <c r="G5" s="218"/>
      <c r="H5" s="218"/>
      <c r="I5" s="218"/>
      <c r="J5" s="219"/>
      <c r="K5" s="220" t="s">
        <v>1146</v>
      </c>
      <c r="L5" s="221"/>
      <c r="M5" s="221"/>
      <c r="N5" s="221"/>
      <c r="O5" s="222" t="s">
        <v>1147</v>
      </c>
      <c r="P5" s="223"/>
    </row>
    <row r="6" spans="1:16" s="74" customFormat="1" ht="15" customHeight="1">
      <c r="A6" s="66" t="s">
        <v>1148</v>
      </c>
      <c r="B6" s="75" t="s">
        <v>1149</v>
      </c>
      <c r="C6" s="76" t="s">
        <v>967</v>
      </c>
      <c r="D6" s="77" t="s">
        <v>968</v>
      </c>
      <c r="E6" s="76" t="s">
        <v>1150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1151</v>
      </c>
      <c r="M6" s="80" t="s">
        <v>586</v>
      </c>
      <c r="N6" s="81" t="s">
        <v>962</v>
      </c>
      <c r="O6" s="158" t="s">
        <v>1005</v>
      </c>
      <c r="P6" s="133" t="s">
        <v>1152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TP pronto 10h46 / previsão de faixa após C63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1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09h30 /  Sem oportunidade de faixa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>
        <f>IF(SP_SUL!B44="","*",SP_SUL!B44)</f>
        <v>46056</v>
      </c>
      <c r="B44" s="83" t="str">
        <f>IF(SP_SUL!X44="","*",SP_SUL!X44)</f>
        <v>Oportunidade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134.9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134.9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-</v>
      </c>
      <c r="H47" s="116">
        <f>IF(SP_SUL!K47="","*",SP_SUL!K47)</f>
        <v>110.35</v>
      </c>
      <c r="I47" s="113" t="str">
        <f>IF(SP_SUL!O47="","*",SP_SUL!O47)</f>
        <v>*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-</v>
      </c>
      <c r="M47" s="83">
        <f>IF(SP_SUL!AP47="","*",SP_SUL!AP47)</f>
        <v>110.35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V48</v>
      </c>
      <c r="F48" s="83" t="str">
        <f>IF(SP_SUL!H48="","*",SP_SUL!H48)</f>
        <v>ZAC2</v>
      </c>
      <c r="G48" s="83" t="str">
        <f>IF(SP_SUL!M48="","*",SP_SUL!M48)</f>
        <v>ZAC-ZSW</v>
      </c>
      <c r="H48" s="116">
        <f>IF(SP_SUL!K48="","*",SP_SUL!K48)</f>
        <v>85.4</v>
      </c>
      <c r="I48" s="113">
        <f>IF(SP_SUL!O48="","*",SP_SUL!O48)</f>
        <v>0.35416666666666669</v>
      </c>
      <c r="J48" s="113">
        <f>IF(SP_SUL!P48="","*",SP_SUL!P48)</f>
        <v>8.3333333333333329E-2</v>
      </c>
      <c r="K48" s="83" t="str">
        <f>IF(SP_SUL!AK48="","*",SP_SUL!AK48)</f>
        <v>ZAC2</v>
      </c>
      <c r="L48" s="83" t="str">
        <f>IF(SP_SUL!AM48="","*",SP_SUL!AM48)</f>
        <v>ZAC-ZSW</v>
      </c>
      <c r="M48" s="83">
        <f>IF(SP_SUL!AP48="","*",SP_SUL!AP48)</f>
        <v>85.4</v>
      </c>
      <c r="N48" s="83" t="str">
        <f>IF(SP_SUL!AM48="","*",SP_SUL!AM48)</f>
        <v>ZAC-ZSW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W58</v>
      </c>
      <c r="F49" s="83">
        <f>IF(SP_SUL!H49="","*",SP_SUL!H49)</f>
        <v>106109</v>
      </c>
      <c r="G49" s="83" t="str">
        <f>IF(SP_SUL!M49="","*",SP_SUL!M49)</f>
        <v>ZBM</v>
      </c>
      <c r="H49" s="116">
        <f>IF(SP_SUL!K49="","*",SP_SUL!K49)</f>
        <v>54.5</v>
      </c>
      <c r="I49" s="113">
        <f>IF(SP_SUL!O49="","*",SP_SUL!O49)</f>
        <v>0.35416666666666669</v>
      </c>
      <c r="J49" s="113">
        <f>IF(SP_SUL!P49="","*",SP_SUL!P49)</f>
        <v>4.1666666666666664E-2</v>
      </c>
      <c r="K49" s="83">
        <f>IF(SP_SUL!AK49="","*",SP_SUL!AK49)</f>
        <v>106109</v>
      </c>
      <c r="L49" s="83" t="str">
        <f>IF(SP_SUL!AM49="","*",SP_SUL!AM49)</f>
        <v>ZBM</v>
      </c>
      <c r="M49" s="83">
        <f>IF(SP_SUL!AP49="","*",SP_SUL!AP49)</f>
        <v>54.5</v>
      </c>
      <c r="N49" s="83" t="str">
        <f>IF(SP_SUL!AM49="","*",SP_SUL!AM49)</f>
        <v>ZBM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ZBM-ZHO</v>
      </c>
      <c r="H50" s="116">
        <f>IF(SP_SUL!K50="","*",SP_SUL!K50)</f>
        <v>57</v>
      </c>
      <c r="I50" s="113" t="str">
        <f>IF(SP_SUL!O50="","*",SP_SUL!O50)</f>
        <v>-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ZBM-ZHO</v>
      </c>
      <c r="M50" s="83">
        <f>IF(SP_SUL!AP50="","*",SP_SUL!AP50)</f>
        <v>57</v>
      </c>
      <c r="N50" s="83" t="str">
        <f>IF(SP_SUL!AM50="","*",SP_SUL!AM50)</f>
        <v>ZBM-ZHO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*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CAIQUE (TMA-677)</v>
      </c>
      <c r="F63" s="83" t="str">
        <f>IF(SP_SUL!H63="","*",SP_SUL!H63)</f>
        <v>-</v>
      </c>
      <c r="G63" s="83" t="str">
        <f>IF(SP_SUL!M63="","*",SP_SUL!M63)</f>
        <v>ZWI-ZYQ</v>
      </c>
      <c r="H63" s="116">
        <f>IF(SP_SUL!K63="","*",SP_SUL!K63)</f>
        <v>123.363</v>
      </c>
      <c r="I63" s="113">
        <f>IF(SP_SUL!O63="","*",SP_SUL!O63)</f>
        <v>0.35416666666666669</v>
      </c>
      <c r="J63" s="113">
        <f>IF(SP_SUL!P63="","*",SP_SUL!P63)</f>
        <v>6.25E-2</v>
      </c>
      <c r="K63" s="83" t="str">
        <f>IF(SP_SUL!AK63="","*",SP_SUL!AK63)</f>
        <v>-</v>
      </c>
      <c r="L63" s="83" t="str">
        <f>IF(SP_SUL!AM63="","*",SP_SUL!AM63)</f>
        <v>ZWI-ZYQ</v>
      </c>
      <c r="M63" s="83">
        <f>IF(SP_SUL!AP63="","*",SP_SUL!AP63)</f>
        <v>123.363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WALTER (TP-810)</v>
      </c>
      <c r="F64" s="83" t="str">
        <f>IF(SP_SUL!H64="","*",SP_SUL!H64)</f>
        <v>*</v>
      </c>
      <c r="G64" s="83" t="str">
        <f>IF(SP_SUL!M64="","*",SP_SUL!M64)</f>
        <v>ZWI-ZYQ</v>
      </c>
      <c r="H64" s="116">
        <f>IF(SP_SUL!K64="","*",SP_SUL!K64)</f>
        <v>123.465</v>
      </c>
      <c r="I64" s="113">
        <f>IF(SP_SUL!O64="","*",SP_SUL!O64)</f>
        <v>0.35416666666666669</v>
      </c>
      <c r="J64" s="113">
        <f>IF(SP_SUL!P64="","*",SP_SUL!P64)</f>
        <v>6.25E-2</v>
      </c>
      <c r="K64" s="83">
        <f>IF(SP_SUL!AK64="","*",SP_SUL!AK64)</f>
        <v>0</v>
      </c>
      <c r="L64" s="83" t="str">
        <f>IF(SP_SUL!AM64="","*",SP_SUL!AM64)</f>
        <v>ZWI-ZYQ</v>
      </c>
      <c r="M64" s="83">
        <f>IF(SP_SUL!AP64="","*",SP_SUL!AP64)</f>
        <v>123.465</v>
      </c>
      <c r="N64" s="83" t="str">
        <f>IF(SP_SUL!AM64="","*",SP_SUL!AM64)</f>
        <v>ZWI-ZYQ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*</v>
      </c>
      <c r="C65" s="83" t="str">
        <f>IF(SP_SUL!S65="","*",SP_SUL!S65)</f>
        <v>-</v>
      </c>
      <c r="D65" s="83" t="str">
        <f>IF(SP_SUL!T65="","*",SP_SUL!T65)</f>
        <v>-</v>
      </c>
      <c r="E65" s="83" t="str">
        <f>IF(SP_SUL!D65="","*",SP_SUL!D65)</f>
        <v>*</v>
      </c>
      <c r="F65" s="83" t="str">
        <f>IF(SP_SUL!H65="","*",SP_SUL!H65)</f>
        <v>*</v>
      </c>
      <c r="G65" s="83" t="str">
        <f>IF(SP_SUL!M65="","*",SP_SUL!M65)</f>
        <v>-</v>
      </c>
      <c r="H65" s="116" t="str">
        <f>IF(SP_SUL!K65="","*",SP_SUL!K65)</f>
        <v>*</v>
      </c>
      <c r="I65" s="113" t="str">
        <f>IF(SP_SUL!O65="","*",SP_SUL!O65)</f>
        <v>*</v>
      </c>
      <c r="J65" s="113" t="str">
        <f>IF(SP_SUL!P65="","*",SP_SUL!P65)</f>
        <v>*</v>
      </c>
      <c r="K65" s="83">
        <f>IF(SP_SUL!AK65="","*",SP_SUL!AK65)</f>
        <v>0</v>
      </c>
      <c r="L65" s="83" t="str">
        <f>IF(SP_SUL!AM65="","*",SP_SUL!AM65)</f>
        <v>-</v>
      </c>
      <c r="M65" s="83">
        <f>IF(SP_SUL!AP65="","*",SP_SUL!AP65)</f>
        <v>0</v>
      </c>
      <c r="N65" s="83" t="str">
        <f>IF(SP_SUL!AM65="","*",SP_SUL!AM65)</f>
        <v>-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*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MOD ZRB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151.6</v>
      </c>
      <c r="I66" s="113" t="str">
        <f>IF(SP_SUL!O66="","*",SP_SUL!O66)</f>
        <v>*</v>
      </c>
      <c r="J66" s="113" t="str">
        <f>IF(SP_SUL!P66="","*",SP_SUL!P66)</f>
        <v>*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151.6</v>
      </c>
      <c r="N66" s="83" t="str">
        <f>IF(SP_SUL!AM66="","*",SP_SUL!AM66)</f>
        <v>ZEJ-ZEV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HUELTON (TP-725)</v>
      </c>
      <c r="F70" s="83" t="str">
        <f>IF(SP_SUL!H70="","*",SP_SUL!H70)</f>
        <v>-</v>
      </c>
      <c r="G70" s="83" t="str">
        <f>IF(SP_SUL!M70="","*",SP_SUL!M70)</f>
        <v>ZPT</v>
      </c>
      <c r="H70" s="116">
        <f>IF(SP_SUL!K70="","*",SP_SUL!K70)</f>
        <v>106.7</v>
      </c>
      <c r="I70" s="113">
        <f>IF(SP_SUL!O70="","*",SP_SUL!O70)</f>
        <v>0.375</v>
      </c>
      <c r="J70" s="113">
        <f>IF(SP_SUL!P70="","*",SP_SUL!P70)</f>
        <v>0.125</v>
      </c>
      <c r="K70" s="83" t="str">
        <f>IF(SP_SUL!AK70="","*",SP_SUL!AK70)</f>
        <v>-</v>
      </c>
      <c r="L70" s="83" t="str">
        <f>IF(SP_SUL!AM70="","*",SP_SUL!AM70)</f>
        <v>ZPT</v>
      </c>
      <c r="M70" s="83">
        <f>IF(SP_SUL!AP70="","*",SP_SUL!AP70)</f>
        <v>106.7</v>
      </c>
      <c r="N70" s="83" t="str">
        <f>IF(SP_SUL!AM70="","*",SP_SUL!AM70)</f>
        <v>ZPT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Oportunidade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V85</v>
      </c>
      <c r="F71" s="83" t="str">
        <f>IF(SP_SUL!H71="","*",SP_SUL!H71)</f>
        <v>ZDRZPT</v>
      </c>
      <c r="G71" s="83" t="str">
        <f>IF(SP_SUL!M71="","*",SP_SUL!M71)</f>
        <v>ZPT</v>
      </c>
      <c r="H71" s="116">
        <f>IF(SP_SUL!K71="","*",SP_SUL!K71)</f>
        <v>108.2</v>
      </c>
      <c r="I71" s="113">
        <f>IF(SP_SUL!O71="","*",SP_SUL!O71)</f>
        <v>0.375</v>
      </c>
      <c r="J71" s="113">
        <f>IF(SP_SUL!P71="","*",SP_SUL!P71)</f>
        <v>8.3333333333333329E-2</v>
      </c>
      <c r="K71" s="83" t="str">
        <f>IF(SP_SUL!AK71="","*",SP_SUL!AK71)</f>
        <v>ZDRZPT</v>
      </c>
      <c r="L71" s="83" t="str">
        <f>IF(SP_SUL!AM71="","*",SP_SUL!AM71)</f>
        <v>ZPT</v>
      </c>
      <c r="M71" s="83">
        <f>IF(SP_SUL!AP71="","*",SP_SUL!AP71)</f>
        <v>108.2</v>
      </c>
      <c r="N71" s="83" t="str">
        <f>IF(SP_SUL!AM71="","*",SP_SUL!AM71)</f>
        <v>ZPT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B24" workbookViewId="0">
      <selection activeCell="B24" sqref="B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1"/>
      <c r="B1" s="212"/>
      <c r="C1" s="21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4" t="s">
        <v>1015</v>
      </c>
      <c r="Q1" s="215"/>
      <c r="R1" s="111"/>
      <c r="S1" s="84"/>
      <c r="T1" s="86"/>
      <c r="U1" s="216" t="s">
        <v>1153</v>
      </c>
      <c r="V1" s="216"/>
      <c r="W1" s="216"/>
    </row>
    <row r="2" spans="1:23" ht="15" customHeight="1">
      <c r="A2" s="87" t="s">
        <v>1154</v>
      </c>
      <c r="B2" s="87" t="s">
        <v>1149</v>
      </c>
      <c r="C2" s="87" t="s">
        <v>386</v>
      </c>
      <c r="D2" s="88" t="s">
        <v>967</v>
      </c>
      <c r="E2" s="88" t="s">
        <v>4</v>
      </c>
      <c r="F2" s="88" t="s">
        <v>1148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1155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>
        <f>IF(SP_SUL!B44="","*",SP_SUL!B44)</f>
        <v>46056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134.9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-</v>
      </c>
      <c r="L44" s="139" t="str">
        <f>IF(SP_SUL!N47="","*",SP_SUL!N47)</f>
        <v>-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 t="str">
        <f>IF(SP_SUL!O47="","*",SP_SUL!O47)</f>
        <v>*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V48</v>
      </c>
      <c r="H45" s="145" t="str">
        <f>IF(SP_SUL!F48="","*",SP_SUL!F48)</f>
        <v>MECANIZAÇÃO - SOCADORA</v>
      </c>
      <c r="I45" s="145" t="str">
        <f>IF(SP_SUL!H48="","*",SP_SUL!H48)</f>
        <v>ZAC2</v>
      </c>
      <c r="J45" s="145" t="str">
        <f>IF(SP_SUL!I48="","*",SP_SUL!I48)</f>
        <v>ZAC2</v>
      </c>
      <c r="K45" s="139" t="str">
        <f>IF(SP_SUL!M48="","*",SP_SUL!M48)</f>
        <v>ZAC-ZSW</v>
      </c>
      <c r="L45" s="139" t="str">
        <f>IF(SP_SUL!N48="","*",SP_SUL!N48)</f>
        <v>ZACZSW</v>
      </c>
      <c r="M45" s="140">
        <f>IF(SP_SUL!J48="","*",SP_SUL!J48)</f>
        <v>70</v>
      </c>
      <c r="N45" s="144">
        <f>IF(SP_SUL!K48="","*",SP_SUL!K48)</f>
        <v>85.4</v>
      </c>
      <c r="O45" s="144">
        <f>IF(SP_SUL!L48="","*",SP_SUL!L48)</f>
        <v>86.4</v>
      </c>
      <c r="P45" s="143">
        <f>IF(SP_SUL!O48="","*",SP_SUL!O48)</f>
        <v>0.35416666666666669</v>
      </c>
      <c r="Q45" s="143">
        <f>IF(SP_SUL!P48="","*",SP_SUL!P48)</f>
        <v>8.3333333333333329E-2</v>
      </c>
      <c r="R45" s="145" t="str">
        <f>IF(SP_SUL!Q48="","*",CONCATENATE(SP_SUL!Q48," ",SP_SUL!R48))</f>
        <v>510 M</v>
      </c>
      <c r="S45" s="145" t="str">
        <f>IF(SP_SUL!V48="","*",SP_SUL!V48)</f>
        <v>Ezequiel</v>
      </c>
      <c r="T45" s="145" t="str">
        <f>IF(SP_SUL!W48="","*",SP_SUL!W48)</f>
        <v xml:space="preserve">Socaria mecanizada 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W58</v>
      </c>
      <c r="H46" s="145" t="str">
        <f>IF(SP_SUL!F49="","*",SP_SUL!F49)</f>
        <v>PDM - DESCARGA - DORMENTE</v>
      </c>
      <c r="I46" s="145">
        <f>IF(SP_SUL!H49="","*",SP_SUL!H49)</f>
        <v>106109</v>
      </c>
      <c r="J46" s="145">
        <f>IF(SP_SUL!I49="","*",SP_SUL!I49)</f>
        <v>106109</v>
      </c>
      <c r="K46" s="139" t="str">
        <f>IF(SP_SUL!M49="","*",SP_SUL!M49)</f>
        <v>ZBM</v>
      </c>
      <c r="L46" s="139" t="str">
        <f>IF(SP_SUL!N49="","*",SP_SUL!N49)</f>
        <v>ZBM2</v>
      </c>
      <c r="M46" s="140">
        <f>IF(SP_SUL!J49="","*",SP_SUL!J49)</f>
        <v>68</v>
      </c>
      <c r="N46" s="144">
        <f>IF(SP_SUL!K49="","*",SP_SUL!K49)</f>
        <v>54.5</v>
      </c>
      <c r="O46" s="144">
        <f>IF(SP_SUL!L49="","*",SP_SUL!L49)</f>
        <v>54</v>
      </c>
      <c r="P46" s="143">
        <f>IF(SP_SUL!O49="","*",SP_SUL!O49)</f>
        <v>0.35416666666666669</v>
      </c>
      <c r="Q46" s="143">
        <f>IF(SP_SUL!P49="","*",SP_SUL!P49)</f>
        <v>4.1666666666666664E-2</v>
      </c>
      <c r="R46" s="145" t="str">
        <f>IF(SP_SUL!Q49="","*",CONCATENATE(SP_SUL!Q49," ",SP_SUL!R49))</f>
        <v>300 Nº DE DORMENTES</v>
      </c>
      <c r="S46" s="145" t="str">
        <f>IF(SP_SUL!V49="","*",SP_SUL!V49)</f>
        <v>Israel</v>
      </c>
      <c r="T46" s="145" t="str">
        <f>IF(SP_SUL!W49="","*",SP_SUL!W49)</f>
        <v xml:space="preserve">Descarga de dormentes na via 2 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RECOLHIMENTO DE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ZBM-ZHO</v>
      </c>
      <c r="L47" s="139" t="str">
        <f>IF(SP_SUL!N50="","*",SP_SUL!N50)</f>
        <v>K57ZHO</v>
      </c>
      <c r="M47" s="140">
        <f>IF(SP_SUL!J50="","*",SP_SUL!J50)</f>
        <v>68</v>
      </c>
      <c r="N47" s="144">
        <f>IF(SP_SUL!K50="","*",SP_SUL!K50)</f>
        <v>57</v>
      </c>
      <c r="O47" s="144">
        <f>IF(SP_SUL!L50="","*",SP_SUL!L50)</f>
        <v>53</v>
      </c>
      <c r="P47" s="143" t="str">
        <f>IF(SP_SUL!O50="","*",SP_SUL!O50)</f>
        <v>-</v>
      </c>
      <c r="Q47" s="143">
        <f>IF(SP_SUL!P50="","*",SP_SUL!P50)</f>
        <v>4.1666666666666664E-2</v>
      </c>
      <c r="R47" s="145" t="str">
        <f>IF(SP_SUL!Q50="","*",CONCATENATE(SP_SUL!Q50," ",SP_SUL!R50))</f>
        <v>100 Nº DE PEÇAS</v>
      </c>
      <c r="S47" s="145" t="str">
        <f>IF(SP_SUL!V50="","*",SP_SUL!V50)</f>
        <v>Israel</v>
      </c>
      <c r="T47" s="145" t="str">
        <f>IF(SP_SUL!W50="","*",SP_SUL!W50)</f>
        <v xml:space="preserve">Recolhimento de dormentes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SP SUL</v>
      </c>
      <c r="E49" s="139" t="str">
        <f>IF(SP_SUL!T53="","*",SP_SUL!T53)</f>
        <v>ZBV-ZKE</v>
      </c>
      <c r="F49" s="145">
        <f>IF(SP_SUL!B53="","*",SP_SUL!B53)</f>
        <v>46056</v>
      </c>
      <c r="G49" s="145" t="str">
        <f>IF(SP_SUL!D53="","*",SP_SUL!D53)</f>
        <v>V42</v>
      </c>
      <c r="H49" s="145" t="str">
        <f>IF(SP_SUL!F53="","*",SP_SUL!F53)</f>
        <v>MECANIZAÇÃO - SOCADORA</v>
      </c>
      <c r="I49" s="145" t="str">
        <f>IF(SP_SUL!H53="","*",SP_SUL!H53)</f>
        <v>ZYU1</v>
      </c>
      <c r="J49" s="145" t="str">
        <f>IF(SP_SUL!I53="","*",SP_SUL!I53)</f>
        <v>ZYU1</v>
      </c>
      <c r="K49" s="139" t="str">
        <f>IF(SP_SUL!M53="","*",SP_SUL!M53)</f>
        <v>ZYU-ZST</v>
      </c>
      <c r="L49" s="139" t="str">
        <f>IF(SP_SUL!N53="","*",SP_SUL!N53)</f>
        <v>ZYU206</v>
      </c>
      <c r="M49" s="140">
        <f>IF(SP_SUL!J53="","*",SP_SUL!J53)</f>
        <v>56</v>
      </c>
      <c r="N49" s="144">
        <f>IF(SP_SUL!K53="","*",SP_SUL!K53)</f>
        <v>206</v>
      </c>
      <c r="O49" s="144">
        <f>IF(SP_SUL!L53="","*",SP_SUL!L53)</f>
        <v>204</v>
      </c>
      <c r="P49" s="143">
        <f>IF(SP_SUL!O53="","*",SP_SUL!O53)</f>
        <v>0.35416666666666669</v>
      </c>
      <c r="Q49" s="143">
        <f>IF(SP_SUL!P53="","*",SP_SUL!P53)</f>
        <v>8.3333333333333329E-2</v>
      </c>
      <c r="R49" s="145" t="str">
        <f>IF(SP_SUL!Q53="","*",CONCATENATE(SP_SUL!Q53," ",SP_SUL!R53))</f>
        <v>400 M</v>
      </c>
      <c r="S49" s="145" t="str">
        <f>IF(SP_SUL!V53="","*",SP_SUL!V53)</f>
        <v>Ezequiel</v>
      </c>
      <c r="T49" s="145" t="str">
        <f>IF(SP_SUL!W53="","*",SP_SUL!W53)</f>
        <v xml:space="preserve">Socaria mecanizada </v>
      </c>
      <c r="U49" s="137">
        <f ca="1">_xlfn.XLOOKUP(G49&amp;$U$2,BS_CONTROLE[CHAVE],BS_CONTROLE[Quantidade_11],"-")</f>
        <v>500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Oportunidade</v>
      </c>
      <c r="C50" s="146" t="str">
        <f>IF(SP_SUL!Z54="","*",SP_SUL!Z54)</f>
        <v>*</v>
      </c>
      <c r="D50" s="139" t="str">
        <f>IF(SP_SUL!S54="","*",SP_SUL!S54)</f>
        <v>SP SUL</v>
      </c>
      <c r="E50" s="139" t="str">
        <f>IF(SP_SUL!T54="","*",SP_SUL!T54)</f>
        <v>ZBV-ZKE</v>
      </c>
      <c r="F50" s="145">
        <f>IF(SP_SUL!B54="","*",SP_SUL!B54)</f>
        <v>46056</v>
      </c>
      <c r="G50" s="145" t="str">
        <f>IF(SP_SUL!D54="","*",SP_SUL!D54)</f>
        <v>EDSON (TP-780)</v>
      </c>
      <c r="H50" s="145" t="str">
        <f>IF(SP_SUL!F54="","*",SP_SUL!F54)</f>
        <v>PDM - SUBSTITUIÇÃO - DORMENTE</v>
      </c>
      <c r="I50" s="145" t="str">
        <f>IF(SP_SUL!H54="","*",SP_SUL!H54)</f>
        <v>-</v>
      </c>
      <c r="J50" s="145" t="str">
        <f>IF(SP_SUL!I54="","*",SP_SUL!I54)</f>
        <v>-</v>
      </c>
      <c r="K50" s="139" t="str">
        <f>IF(SP_SUL!M54="","*",SP_SUL!M54)</f>
        <v>ZYU-ZST</v>
      </c>
      <c r="L50" s="139" t="str">
        <f>IF(SP_SUL!N54="","*",SP_SUL!N54)</f>
        <v>ZYU206</v>
      </c>
      <c r="M50" s="140">
        <f>IF(SP_SUL!J54="","*",SP_SUL!J54)</f>
        <v>56</v>
      </c>
      <c r="N50" s="144">
        <f>IF(SP_SUL!K54="","*",SP_SUL!K54)</f>
        <v>205</v>
      </c>
      <c r="O50" s="144" t="str">
        <f>IF(SP_SUL!L54="","*",SP_SUL!L54)</f>
        <v>-</v>
      </c>
      <c r="P50" s="143">
        <f>IF(SP_SUL!O54="","*",SP_SUL!O54)</f>
        <v>0.375</v>
      </c>
      <c r="Q50" s="143">
        <f>IF(SP_SUL!P54="","*",SP_SUL!P54)</f>
        <v>8.3333333333333329E-2</v>
      </c>
      <c r="R50" s="145" t="str">
        <f>IF(SP_SUL!Q54="","*",CONCATENATE(SP_SUL!Q54," ",SP_SUL!R54))</f>
        <v>40 Nº DE DORMENTES</v>
      </c>
      <c r="S50" s="145" t="str">
        <f>IF(SP_SUL!V54="","*",SP_SUL!V54)</f>
        <v xml:space="preserve">Edson </v>
      </c>
      <c r="T50" s="145" t="str">
        <f>IF(SP_SUL!W54="","*",SP_SUL!W54)</f>
        <v>PDM - Substituição de dormentes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Oportunidade</v>
      </c>
      <c r="C51" s="146" t="str">
        <f>IF(SP_SUL!Z55="","*",SP_SUL!Z55)</f>
        <v>*</v>
      </c>
      <c r="D51" s="139" t="str">
        <f>IF(SP_SUL!S55="","*",SP_SUL!S55)</f>
        <v>SP SUL</v>
      </c>
      <c r="E51" s="139" t="str">
        <f>IF(SP_SUL!T55="","*",SP_SUL!T55)</f>
        <v>ZBV-ZKE</v>
      </c>
      <c r="F51" s="145" t="str">
        <f>IF(SP_SUL!B55="","*",SP_SUL!B55)</f>
        <v>*</v>
      </c>
      <c r="G51" s="145" t="str">
        <f>IF(SP_SUL!D55="","*",SP_SUL!D55)</f>
        <v>DANIEL (TP-647)</v>
      </c>
      <c r="H51" s="145" t="str">
        <f>IF(SP_SUL!F55="","*",SP_SUL!F55)</f>
        <v>PDM - SOLDA</v>
      </c>
      <c r="I51" s="145" t="str">
        <f>IF(SP_SUL!H55="","*",SP_SUL!H55)</f>
        <v>-</v>
      </c>
      <c r="J51" s="145" t="str">
        <f>IF(SP_SUL!I55="","*",SP_SUL!I55)</f>
        <v>-</v>
      </c>
      <c r="K51" s="139" t="str">
        <f>IF(SP_SUL!M55="","*",SP_SUL!M55)</f>
        <v>ZYU</v>
      </c>
      <c r="L51" s="139" t="str">
        <f>IF(SP_SUL!N55="","*",SP_SUL!N55)</f>
        <v>198ZYU2</v>
      </c>
      <c r="M51" s="140">
        <f>IF(SP_SUL!J55="","*",SP_SUL!J55)</f>
        <v>56</v>
      </c>
      <c r="N51" s="144">
        <f>IF(SP_SUL!K55="","*",SP_SUL!K55)</f>
        <v>200.035</v>
      </c>
      <c r="O51" s="144" t="str">
        <f>IF(SP_SUL!L55="","*",SP_SUL!L55)</f>
        <v>-</v>
      </c>
      <c r="P51" s="143">
        <f>IF(SP_SUL!O55="","*",SP_SUL!O55)</f>
        <v>0.375</v>
      </c>
      <c r="Q51" s="143">
        <f>IF(SP_SUL!P55="","*",SP_SUL!P55)</f>
        <v>6.25E-2</v>
      </c>
      <c r="R51" s="145" t="str">
        <f>IF(SP_SUL!Q55="","*",CONCATENATE(SP_SUL!Q55," ",SP_SUL!R55))</f>
        <v>1 Nº DE SOLDA</v>
      </c>
      <c r="S51" s="145" t="str">
        <f>IF(SP_SUL!V55="","*",SP_SUL!V55)</f>
        <v>Moises</v>
      </c>
      <c r="T51" s="145" t="str">
        <f>IF(SP_SUL!W55="","*",SP_SUL!W55)</f>
        <v xml:space="preserve">Execução de solda - Condicionado a temperatura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Oportunidade</v>
      </c>
      <c r="C52" s="146" t="str">
        <f>IF(SP_SUL!Z56="","*",SP_SUL!Z56)</f>
        <v>*</v>
      </c>
      <c r="D52" s="139" t="str">
        <f>IF(SP_SUL!S56="","*",SP_SUL!S56)</f>
        <v>SP SUL</v>
      </c>
      <c r="E52" s="139" t="str">
        <f>IF(SP_SUL!T56="","*",SP_SUL!T56)</f>
        <v>ZBV-ZKE</v>
      </c>
      <c r="F52" s="145">
        <f>IF(SP_SUL!B56="","*",SP_SUL!B56)</f>
        <v>46056</v>
      </c>
      <c r="G52" s="145" t="str">
        <f>IF(SP_SUL!D56="","*",SP_SUL!D56)</f>
        <v>W59</v>
      </c>
      <c r="H52" s="145" t="str">
        <f>IF(SP_SUL!F56="","*",SP_SUL!F56)</f>
        <v>PDM - DESCARGA - DORMENTE</v>
      </c>
      <c r="I52" s="145" t="str">
        <f>IF(SP_SUL!H56="","*",SP_SUL!H56)</f>
        <v>ZYU1</v>
      </c>
      <c r="J52" s="145" t="str">
        <f>IF(SP_SUL!I56="","*",SP_SUL!I56)</f>
        <v>ZYU1</v>
      </c>
      <c r="K52" s="139" t="str">
        <f>IF(SP_SUL!M56="","*",SP_SUL!M56)</f>
        <v>ZFY</v>
      </c>
      <c r="L52" s="139" t="str">
        <f>IF(SP_SUL!N56="","*",SP_SUL!N56)</f>
        <v>ZFY1982 / ZYU2</v>
      </c>
      <c r="M52" s="140">
        <f>IF(SP_SUL!J56="","*",SP_SUL!J56)</f>
        <v>56</v>
      </c>
      <c r="N52" s="144">
        <f>IF(SP_SUL!K56="","*",SP_SUL!K56)</f>
        <v>198</v>
      </c>
      <c r="O52" s="144">
        <f>IF(SP_SUL!L56="","*",SP_SUL!L56)</f>
        <v>203</v>
      </c>
      <c r="P52" s="143">
        <f>IF(SP_SUL!O56="","*",SP_SUL!O56)</f>
        <v>0.375</v>
      </c>
      <c r="Q52" s="143">
        <f>IF(SP_SUL!P56="","*",SP_SUL!P56)</f>
        <v>6.25E-2</v>
      </c>
      <c r="R52" s="145" t="str">
        <f>IF(SP_SUL!Q56="","*",CONCATENATE(SP_SUL!Q56," ",SP_SUL!R56))</f>
        <v>300 Nº DE DORMENTES</v>
      </c>
      <c r="S52" s="145" t="str">
        <f>IF(SP_SUL!V56="","*",SP_SUL!V56)</f>
        <v>Moises</v>
      </c>
      <c r="T52" s="145" t="str">
        <f>IF(SP_SUL!W56="","*",SP_SUL!W56)</f>
        <v>PDM - Descarga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Oportunidade</v>
      </c>
      <c r="C53" s="146" t="str">
        <f>IF(SP_SUL!Z57="","*",SP_SUL!Z57)</f>
        <v>*</v>
      </c>
      <c r="D53" s="139" t="str">
        <f>IF(SP_SUL!S57="","*",SP_SUL!S57)</f>
        <v>SP SUL</v>
      </c>
      <c r="E53" s="139" t="str">
        <f>IF(SP_SUL!T57="","*",SP_SUL!T57)</f>
        <v>ZBV-ZKE</v>
      </c>
      <c r="F53" s="145">
        <f>IF(SP_SUL!B57="","*",SP_SUL!B57)</f>
        <v>46056</v>
      </c>
      <c r="G53" s="145" t="str">
        <f>IF(SP_SUL!D57="","*",SP_SUL!D57)</f>
        <v>ROBSON (TF-701)</v>
      </c>
      <c r="H53" s="145" t="str">
        <f>IF(SP_SUL!F57="","*",SP_SUL!F57)</f>
        <v>LIMPEZA</v>
      </c>
      <c r="I53" s="145" t="str">
        <f>IF(SP_SUL!H57="","*",SP_SUL!H57)</f>
        <v>-</v>
      </c>
      <c r="J53" s="145" t="str">
        <f>IF(SP_SUL!I57="","*",SP_SUL!I57)</f>
        <v>-</v>
      </c>
      <c r="K53" s="139" t="str">
        <f>IF(SP_SUL!M57="","*",SP_SUL!M57)</f>
        <v>ZER-170</v>
      </c>
      <c r="L53" s="139" t="str">
        <f>IF(SP_SUL!N57="","*",SP_SUL!N57)</f>
        <v>ZER169</v>
      </c>
      <c r="M53" s="140">
        <f>IF(SP_SUL!J57="","*",SP_SUL!J57)</f>
        <v>56</v>
      </c>
      <c r="N53" s="144">
        <f>IF(SP_SUL!K57="","*",SP_SUL!K57)</f>
        <v>168</v>
      </c>
      <c r="O53" s="144" t="str">
        <f>IF(SP_SUL!L57="","*",SP_SUL!L57)</f>
        <v>-</v>
      </c>
      <c r="P53" s="143">
        <f>IF(SP_SUL!O57="","*",SP_SUL!O57)</f>
        <v>0.375</v>
      </c>
      <c r="Q53" s="143">
        <f>IF(SP_SUL!P57="","*",SP_SUL!P57)</f>
        <v>8.3333333333333329E-2</v>
      </c>
      <c r="R53" s="145" t="str">
        <f>IF(SP_SUL!Q57="","*",CONCATENATE(SP_SUL!Q57," ",SP_SUL!R57))</f>
        <v>1 BINÁRIO</v>
      </c>
      <c r="S53" s="145" t="str">
        <f>IF(SP_SUL!V57="","*",SP_SUL!V57)</f>
        <v xml:space="preserve">Robson </v>
      </c>
      <c r="T53" s="145" t="str">
        <f>IF(SP_SUL!W57="","*",SP_SUL!W57)</f>
        <v>Limpeza na ponte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Oportunidade</v>
      </c>
      <c r="C54" s="146" t="str">
        <f>IF(SP_SUL!Z58="","*",SP_SUL!Z58)</f>
        <v>*</v>
      </c>
      <c r="D54" s="139" t="str">
        <f>IF(SP_SUL!S58="","*",SP_SUL!S58)</f>
        <v>SP SUL</v>
      </c>
      <c r="E54" s="139" t="str">
        <f>IF(SP_SUL!T58="","*",SP_SUL!T58)</f>
        <v>ZBV-ZKE</v>
      </c>
      <c r="F54" s="145">
        <f>IF(SP_SUL!B58="","*",SP_SUL!B58)</f>
        <v>46056</v>
      </c>
      <c r="G54" s="145" t="str">
        <f>IF(SP_SUL!D58="","*",SP_SUL!D58)</f>
        <v>CARLOS (TP-722)</v>
      </c>
      <c r="H54" s="145" t="str">
        <f>IF(SP_SUL!F58="","*",SP_SUL!F58)</f>
        <v>PDM - SOLDA</v>
      </c>
      <c r="I54" s="145" t="str">
        <f>IF(SP_SUL!H58="","*",SP_SUL!H58)</f>
        <v>-</v>
      </c>
      <c r="J54" s="145" t="str">
        <f>IF(SP_SUL!I58="","*",SP_SUL!I58)</f>
        <v>-</v>
      </c>
      <c r="K54" s="139" t="str">
        <f>IF(SP_SUL!M58="","*",SP_SUL!M58)</f>
        <v>154-ZPS</v>
      </c>
      <c r="L54" s="139" t="str">
        <f>IF(SP_SUL!N58="","*",SP_SUL!N58)</f>
        <v>154ZPS</v>
      </c>
      <c r="M54" s="140">
        <f>IF(SP_SUL!J58="","*",SP_SUL!J58)</f>
        <v>56</v>
      </c>
      <c r="N54" s="144">
        <f>IF(SP_SUL!K58="","*",SP_SUL!K58)</f>
        <v>154.30000000000001</v>
      </c>
      <c r="O54" s="144" t="str">
        <f>IF(SP_SUL!L58="","*",SP_SUL!L58)</f>
        <v>-</v>
      </c>
      <c r="P54" s="143">
        <f>IF(SP_SUL!O58="","*",SP_SUL!O58)</f>
        <v>0.375</v>
      </c>
      <c r="Q54" s="143">
        <f>IF(SP_SUL!P58="","*",SP_SUL!P58)</f>
        <v>6.25E-2</v>
      </c>
      <c r="R54" s="145" t="str">
        <f>IF(SP_SUL!Q58="","*",CONCATENATE(SP_SUL!Q58," ",SP_SUL!R58))</f>
        <v>1 Nº DE SOLDA</v>
      </c>
      <c r="S54" s="145" t="str">
        <f>IF(SP_SUL!V58="","*",SP_SUL!V58)</f>
        <v>Moises</v>
      </c>
      <c r="T54" s="145" t="str">
        <f>IF(SP_SUL!W58="","*",SP_SUL!W58)</f>
        <v xml:space="preserve">Execução de solda - Condicionado a temperatura 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Oportunidade</v>
      </c>
      <c r="C55" s="146" t="str">
        <f>IF(SP_SUL!Z59="","*",SP_SUL!Z59)</f>
        <v>*</v>
      </c>
      <c r="D55" s="139" t="str">
        <f>IF(SP_SUL!S59="","*",SP_SUL!S59)</f>
        <v>SP SUL</v>
      </c>
      <c r="E55" s="139" t="str">
        <f>IF(SP_SUL!T59="","*",SP_SUL!T59)</f>
        <v>ZKE-ZEV</v>
      </c>
      <c r="F55" s="145">
        <f>IF(SP_SUL!B59="","*",SP_SUL!B59)</f>
        <v>46056</v>
      </c>
      <c r="G55" s="145" t="str">
        <f>IF(SP_SUL!D59="","*",SP_SUL!D59)</f>
        <v>E17</v>
      </c>
      <c r="H55" s="145" t="str">
        <f>IF(SP_SUL!F59="","*",SP_SUL!F59)</f>
        <v>CAMINHÃO DE SOLDA</v>
      </c>
      <c r="I55" s="145" t="str">
        <f>IF(SP_SUL!H59="","*",SP_SUL!H59)</f>
        <v>102ZKW2</v>
      </c>
      <c r="J55" s="145" t="str">
        <f>IF(SP_SUL!I59="","*",SP_SUL!I59)</f>
        <v>102ZKW2</v>
      </c>
      <c r="K55" s="139" t="str">
        <f>IF(SP_SUL!M59="","*",SP_SUL!M59)</f>
        <v>K83</v>
      </c>
      <c r="L55" s="139" t="str">
        <f>IF(SP_SUL!N59="","*",SP_SUL!N59)</f>
        <v>K83K802</v>
      </c>
      <c r="M55" s="140">
        <f>IF(SP_SUL!J59="","*",SP_SUL!J59)</f>
        <v>55</v>
      </c>
      <c r="N55" s="144">
        <f>IF(SP_SUL!K59="","*",SP_SUL!K59)</f>
        <v>81</v>
      </c>
      <c r="O55" s="144">
        <f>IF(SP_SUL!L59="","*",SP_SUL!L59)</f>
        <v>82</v>
      </c>
      <c r="P55" s="143">
        <f>IF(SP_SUL!O59="","*",SP_SUL!O59)</f>
        <v>0.375</v>
      </c>
      <c r="Q55" s="143">
        <f>IF(SP_SUL!P59="","*",SP_SUL!P59)</f>
        <v>0.16666666666666666</v>
      </c>
      <c r="R55" s="145" t="str">
        <f>IF(SP_SUL!Q59="","*",CONCATENATE(SP_SUL!Q59," ",SP_SUL!R59))</f>
        <v>4 Nº DE SOLDA</v>
      </c>
      <c r="S55" s="145" t="str">
        <f>IF(SP_SUL!V59="","*",SP_SUL!V59)</f>
        <v>Higor</v>
      </c>
      <c r="T55" s="145" t="str">
        <f>IF(SP_SUL!W59="","*",SP_SUL!W59)</f>
        <v>Caminhão de solda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Oportunidade</v>
      </c>
      <c r="C56" s="146" t="str">
        <f>IF(SP_SUL!Z60="","*",SP_SUL!Z60)</f>
        <v>*</v>
      </c>
      <c r="D56" s="139" t="str">
        <f>IF(SP_SUL!S60="","*",SP_SUL!S60)</f>
        <v>SP SUL</v>
      </c>
      <c r="E56" s="139" t="str">
        <f>IF(SP_SUL!T60="","*",SP_SUL!T60)</f>
        <v>ZKE-ZEV</v>
      </c>
      <c r="F56" s="145" t="str">
        <f>IF(SP_SUL!B60="","*",SP_SUL!B60)</f>
        <v>*</v>
      </c>
      <c r="G56" s="145" t="str">
        <f>IF(SP_SUL!D60="","*",SP_SUL!D60)</f>
        <v>V89</v>
      </c>
      <c r="H56" s="145" t="str">
        <f>IF(SP_SUL!F60="","*",SP_SUL!F60)</f>
        <v>MECANIZAÇÃO - SOCADORA</v>
      </c>
      <c r="I56" s="145" t="str">
        <f>IF(SP_SUL!H60="","*",SP_SUL!H60)</f>
        <v>102ZKW2</v>
      </c>
      <c r="J56" s="145" t="str">
        <f>IF(SP_SUL!I60="","*",SP_SUL!I60)</f>
        <v>102ZKW2</v>
      </c>
      <c r="K56" s="139" t="str">
        <f>IF(SP_SUL!M60="","*",SP_SUL!M60)</f>
        <v>ZWW-ZKW</v>
      </c>
      <c r="L56" s="139" t="str">
        <f>IF(SP_SUL!N60="","*",SP_SUL!N60)</f>
        <v>K93K911</v>
      </c>
      <c r="M56" s="140">
        <f>IF(SP_SUL!J60="","*",SP_SUL!J60)</f>
        <v>48</v>
      </c>
      <c r="N56" s="144">
        <f>IF(SP_SUL!K60="","*",SP_SUL!K60)</f>
        <v>92.745000000000005</v>
      </c>
      <c r="O56" s="144">
        <f>IF(SP_SUL!L60="","*",SP_SUL!L60)</f>
        <v>93.587000000000003</v>
      </c>
      <c r="P56" s="143">
        <f>IF(SP_SUL!O60="","*",SP_SUL!O60)</f>
        <v>0.375</v>
      </c>
      <c r="Q56" s="143">
        <f>IF(SP_SUL!P60="","*",SP_SUL!P60)</f>
        <v>8.3333333333333329E-2</v>
      </c>
      <c r="R56" s="145" t="str">
        <f>IF(SP_SUL!Q60="","*",CONCATENATE(SP_SUL!Q60," ",SP_SUL!R60))</f>
        <v>480 M</v>
      </c>
      <c r="S56" s="145" t="str">
        <f>IF(SP_SUL!V60="","*",SP_SUL!V60)</f>
        <v>Antonioni</v>
      </c>
      <c r="T56" s="145" t="str">
        <f>IF(SP_SUL!W60="","*",SP_SUL!W60)</f>
        <v xml:space="preserve">Socaria mecanizada 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Oportunidade</v>
      </c>
      <c r="C57" s="146" t="str">
        <f>IF(SP_SUL!Z61="","*",SP_SUL!Z61)</f>
        <v>*</v>
      </c>
      <c r="D57" s="139" t="str">
        <f>IF(SP_SUL!S61="","*",SP_SUL!S61)</f>
        <v>SP SUL</v>
      </c>
      <c r="E57" s="139" t="str">
        <f>IF(SP_SUL!T61="","*",SP_SUL!T61)</f>
        <v>ZKE-ZEV</v>
      </c>
      <c r="F57" s="145">
        <f>IF(SP_SUL!B61="","*",SP_SUL!B61)</f>
        <v>46056</v>
      </c>
      <c r="G57" s="145" t="str">
        <f>IF(SP_SUL!D61="","*",SP_SUL!D61)</f>
        <v>E42</v>
      </c>
      <c r="H57" s="145" t="str">
        <f>IF(SP_SUL!F61="","*",SP_SUL!F61)</f>
        <v>TRILHEIRO - DESCARGA</v>
      </c>
      <c r="I57" s="145" t="str">
        <f>IF(SP_SUL!H61="","*",SP_SUL!H61)</f>
        <v>102ZKW2</v>
      </c>
      <c r="J57" s="145" t="str">
        <f>IF(SP_SUL!I61="","*",SP_SUL!I61)</f>
        <v>ZCP1</v>
      </c>
      <c r="K57" s="139" t="str">
        <f>IF(SP_SUL!M61="","*",SP_SUL!M61)</f>
        <v>ZWW-ZKW</v>
      </c>
      <c r="L57" s="139" t="str">
        <f>IF(SP_SUL!N61="","*",SP_SUL!N61)</f>
        <v>ZKW2/102ZKW2</v>
      </c>
      <c r="M57" s="140">
        <f>IF(SP_SUL!J61="","*",SP_SUL!J61)</f>
        <v>55</v>
      </c>
      <c r="N57" s="144">
        <f>IF(SP_SUL!K61="","*",SP_SUL!K61)</f>
        <v>95.385000000000005</v>
      </c>
      <c r="O57" s="144">
        <f>IF(SP_SUL!L61="","*",SP_SUL!L61)</f>
        <v>99.831000000000003</v>
      </c>
      <c r="P57" s="143">
        <f>IF(SP_SUL!O61="","*",SP_SUL!O61)</f>
        <v>0.39583333333333331</v>
      </c>
      <c r="Q57" s="143">
        <f>IF(SP_SUL!P61="","*",SP_SUL!P61)</f>
        <v>8.3333333333333329E-2</v>
      </c>
      <c r="R57" s="145" t="str">
        <f>IF(SP_SUL!Q61="","*",CONCATENATE(SP_SUL!Q61," ",SP_SUL!R61))</f>
        <v>1248 M</v>
      </c>
      <c r="S57" s="145" t="str">
        <f>IF(SP_SUL!V61="","*",SP_SUL!V61)</f>
        <v xml:space="preserve">Felipe </v>
      </c>
      <c r="T57" s="145" t="str">
        <f>IF(SP_SUL!W61="","*",SP_SUL!W61)</f>
        <v>Descarga de trilho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Oportunidade</v>
      </c>
      <c r="C59" s="146" t="str">
        <f>IF(SP_SUL!Z63="","*",SP_SUL!Z63)</f>
        <v>*</v>
      </c>
      <c r="D59" s="139" t="str">
        <f>IF(SP_SUL!S63="","*",SP_SUL!S63)</f>
        <v>SP SUL</v>
      </c>
      <c r="E59" s="139" t="str">
        <f>IF(SP_SUL!T63="","*",SP_SUL!T63)</f>
        <v>ZKE-ZEV</v>
      </c>
      <c r="F59" s="145">
        <f>IF(SP_SUL!B63="","*",SP_SUL!B63)</f>
        <v>46056</v>
      </c>
      <c r="G59" s="145" t="str">
        <f>IF(SP_SUL!D63="","*",SP_SUL!D63)</f>
        <v>CAIQUE (TMA-677)</v>
      </c>
      <c r="H59" s="145" t="str">
        <f>IF(SP_SUL!F63="","*",SP_SUL!F63)</f>
        <v>MODERNIZAÇÃO - SOLDA</v>
      </c>
      <c r="I59" s="145" t="str">
        <f>IF(SP_SUL!H63="","*",SP_SUL!H63)</f>
        <v>-</v>
      </c>
      <c r="J59" s="145" t="str">
        <f>IF(SP_SUL!I63="","*",SP_SUL!I63)</f>
        <v>-</v>
      </c>
      <c r="K59" s="139" t="str">
        <f>IF(SP_SUL!M63="","*",SP_SUL!M63)</f>
        <v>ZWI-ZYQ</v>
      </c>
      <c r="L59" s="139">
        <f>IF(SP_SUL!N63="","*",SP_SUL!N63)</f>
        <v>1241231</v>
      </c>
      <c r="M59" s="140">
        <f>IF(SP_SUL!J63="","*",SP_SUL!J63)</f>
        <v>48</v>
      </c>
      <c r="N59" s="144">
        <f>IF(SP_SUL!K63="","*",SP_SUL!K63)</f>
        <v>123.363</v>
      </c>
      <c r="O59" s="144" t="str">
        <f>IF(SP_SUL!L63="","*",SP_SUL!L63)</f>
        <v>-</v>
      </c>
      <c r="P59" s="143">
        <f>IF(SP_SUL!O63="","*",SP_SUL!O63)</f>
        <v>0.35416666666666669</v>
      </c>
      <c r="Q59" s="143">
        <f>IF(SP_SUL!P63="","*",SP_SUL!P63)</f>
        <v>6.25E-2</v>
      </c>
      <c r="R59" s="145" t="str">
        <f>IF(SP_SUL!Q63="","*",CONCATENATE(SP_SUL!Q63," ",SP_SUL!R63))</f>
        <v>1 Nº DE SOLDA</v>
      </c>
      <c r="S59" s="145" t="str">
        <f>IF(SP_SUL!V63="","*",SP_SUL!V63)</f>
        <v xml:space="preserve">Alisson </v>
      </c>
      <c r="T59" s="145" t="str">
        <f>IF(SP_SUL!W63="","*",SP_SUL!W63)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Oportunidade</v>
      </c>
      <c r="C60" s="146" t="str">
        <f>IF(SP_SUL!Z64="","*",SP_SUL!Z64)</f>
        <v>*</v>
      </c>
      <c r="D60" s="139" t="str">
        <f>IF(SP_SUL!S64="","*",SP_SUL!S64)</f>
        <v>SP SUL</v>
      </c>
      <c r="E60" s="139" t="str">
        <f>IF(SP_SUL!T64="","*",SP_SUL!T64)</f>
        <v>ZKE-ZEV</v>
      </c>
      <c r="F60" s="145">
        <f>IF(SP_SUL!B64="","*",SP_SUL!B64)</f>
        <v>46056</v>
      </c>
      <c r="G60" s="145" t="str">
        <f>IF(SP_SUL!D64="","*",SP_SUL!D64)</f>
        <v>WALTER (TP-810)</v>
      </c>
      <c r="H60" s="145" t="str">
        <f>IF(SP_SUL!F64="","*",SP_SUL!F64)</f>
        <v>MODERNIZAÇÃO - SOLDA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ZWI-ZYQ</v>
      </c>
      <c r="L60" s="139">
        <f>IF(SP_SUL!N64="","*",SP_SUL!N64)</f>
        <v>1241231</v>
      </c>
      <c r="M60" s="140">
        <f>IF(SP_SUL!J64="","*",SP_SUL!J64)</f>
        <v>48</v>
      </c>
      <c r="N60" s="144">
        <f>IF(SP_SUL!K64="","*",SP_SUL!K64)</f>
        <v>123.465</v>
      </c>
      <c r="O60" s="144" t="str">
        <f>IF(SP_SUL!L64="","*",SP_SUL!L64)</f>
        <v>-</v>
      </c>
      <c r="P60" s="143">
        <f>IF(SP_SUL!O64="","*",SP_SUL!O64)</f>
        <v>0.35416666666666669</v>
      </c>
      <c r="Q60" s="143">
        <f>IF(SP_SUL!P64="","*",SP_SUL!P64)</f>
        <v>6.25E-2</v>
      </c>
      <c r="R60" s="145" t="str">
        <f>IF(SP_SUL!Q64="","*",CONCATENATE(SP_SUL!Q64," ",SP_SUL!R64))</f>
        <v>1 Nº DE SOLDA</v>
      </c>
      <c r="S60" s="145" t="str">
        <f>IF(SP_SUL!V64="","*",SP_SUL!V64)</f>
        <v xml:space="preserve">Alisson </v>
      </c>
      <c r="T60" s="145" t="str">
        <f>IF(SP_SUL!W64="","*",SP_SUL!W64)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*</v>
      </c>
      <c r="C61" s="146" t="str">
        <f>IF(SP_SUL!Z65="","*",SP_SUL!Z65)</f>
        <v>*</v>
      </c>
      <c r="D61" s="139" t="str">
        <f>IF(SP_SUL!S65="","*",SP_SUL!S65)</f>
        <v>-</v>
      </c>
      <c r="E61" s="139" t="str">
        <f>IF(SP_SUL!T65="","*",SP_SUL!T65)</f>
        <v>-</v>
      </c>
      <c r="F61" s="145" t="str">
        <f>IF(SP_SUL!B65="","*",SP_SUL!B65)</f>
        <v>*</v>
      </c>
      <c r="G61" s="145" t="str">
        <f>IF(SP_SUL!D65="","*",SP_SUL!D65)</f>
        <v>*</v>
      </c>
      <c r="H61" s="145" t="str">
        <f>IF(SP_SUL!F65="","*",SP_SUL!F65)</f>
        <v>*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-</v>
      </c>
      <c r="L61" s="139" t="str">
        <f>IF(SP_SUL!N65="","*",SP_SUL!N65)</f>
        <v>-</v>
      </c>
      <c r="M61" s="140" t="str">
        <f>IF(SP_SUL!J65="","*",SP_SUL!J65)</f>
        <v>*</v>
      </c>
      <c r="N61" s="144" t="str">
        <f>IF(SP_SUL!K65="","*",SP_SUL!K65)</f>
        <v>*</v>
      </c>
      <c r="O61" s="144" t="str">
        <f>IF(SP_SUL!L65="","*",SP_SUL!L65)</f>
        <v>*</v>
      </c>
      <c r="P61" s="143" t="str">
        <f>IF(SP_SUL!O65="","*",SP_SUL!O65)</f>
        <v>*</v>
      </c>
      <c r="Q61" s="143" t="str">
        <f>IF(SP_SUL!P65="","*",SP_SUL!P65)</f>
        <v>*</v>
      </c>
      <c r="R61" s="145" t="str">
        <f>IF(SP_SUL!Q65="","*",CONCATENATE(SP_SUL!Q65," ",SP_SUL!R65))</f>
        <v>*</v>
      </c>
      <c r="S61" s="145" t="str">
        <f>IF(SP_SUL!V65="","*",SP_SUL!V65)</f>
        <v>*</v>
      </c>
      <c r="T61" s="145" t="str">
        <f>IF(SP_SUL!W65="","*",SP_SUL!W65)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*</v>
      </c>
      <c r="C62" s="146" t="str">
        <f>IF(SP_SUL!Z66="","*",SP_SUL!Z66)</f>
        <v>*</v>
      </c>
      <c r="D62" s="139" t="str">
        <f>IF(SP_SUL!S66="","*",SP_SUL!S66)</f>
        <v>SP SUL</v>
      </c>
      <c r="E62" s="139" t="str">
        <f>IF(SP_SUL!T66="","*",SP_SUL!T66)</f>
        <v>ZKE-ZEV</v>
      </c>
      <c r="F62" s="145" t="str">
        <f>IF(SP_SUL!B66="","*",SP_SUL!B66)</f>
        <v>*</v>
      </c>
      <c r="G62" s="145" t="str">
        <f>IF(SP_SUL!D66="","*",SP_SUL!D66)</f>
        <v>MOD ZRB</v>
      </c>
      <c r="H62" s="145" t="str">
        <f>IF(SP_SUL!F66="","*",SP_SUL!F66)</f>
        <v>MODERNIZAÇÃO - DORMENTE - DESCARGA</v>
      </c>
      <c r="I62" s="145" t="str">
        <f>IF(SP_SUL!H66="","*",SP_SUL!H66)</f>
        <v>ZEM-1</v>
      </c>
      <c r="J62" s="145" t="str">
        <f>IF(SP_SUL!I66="","*",SP_SUL!I66)</f>
        <v>ZEM-1</v>
      </c>
      <c r="K62" s="139" t="str">
        <f>IF(SP_SUL!M66="","*",SP_SUL!M66)</f>
        <v>ZEJ-ZEV</v>
      </c>
      <c r="L62" s="139" t="str">
        <f>IF(SP_SUL!N66="","*",SP_SUL!N66)</f>
        <v>ZRB1</v>
      </c>
      <c r="M62" s="140">
        <f>IF(SP_SUL!J66="","*",SP_SUL!J66)</f>
        <v>48</v>
      </c>
      <c r="N62" s="144">
        <f>IF(SP_SUL!K66="","*",SP_SUL!K66)</f>
        <v>151.6</v>
      </c>
      <c r="O62" s="144" t="str">
        <f>IF(SP_SUL!L66="","*",SP_SUL!L66)</f>
        <v>*</v>
      </c>
      <c r="P62" s="143" t="str">
        <f>IF(SP_SUL!O66="","*",SP_SUL!O66)</f>
        <v>*</v>
      </c>
      <c r="Q62" s="143" t="str">
        <f>IF(SP_SUL!P66="","*",SP_SUL!P66)</f>
        <v>*</v>
      </c>
      <c r="R62" s="145" t="str">
        <f>IF(SP_SUL!Q66="","*",CONCATENATE(SP_SUL!Q66," ",SP_SUL!R66))</f>
        <v>*</v>
      </c>
      <c r="S62" s="145" t="str">
        <f>IF(SP_SUL!V66="","*",SP_SUL!V66)</f>
        <v>*</v>
      </c>
      <c r="T62" s="145" t="str">
        <f>IF(SP_SUL!W66="","*",SP_SUL!W66)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Oportunidade</v>
      </c>
      <c r="C66" s="146" t="str">
        <f>IF(SP_SUL!Z70="","*",SP_SUL!Z70)</f>
        <v>*</v>
      </c>
      <c r="D66" s="139" t="str">
        <f>IF(SP_SUL!S70="","*",SP_SUL!S70)</f>
        <v>SP SUL</v>
      </c>
      <c r="E66" s="139" t="str">
        <f>IF(SP_SUL!T70="","*",SP_SUL!T70)</f>
        <v>ZEV-ZPT</v>
      </c>
      <c r="F66" s="145" t="str">
        <f>IF(SP_SUL!B70="","*",SP_SUL!B70)</f>
        <v>*</v>
      </c>
      <c r="G66" s="145" t="str">
        <f>IF(SP_SUL!D70="","*",SP_SUL!D70)</f>
        <v>HUELTON (TP-725)</v>
      </c>
      <c r="H66" s="145" t="str">
        <f>IF(SP_SUL!F70="","*",SP_SUL!F70)</f>
        <v>PDM - SOLDA</v>
      </c>
      <c r="I66" s="145" t="str">
        <f>IF(SP_SUL!H70="","*",SP_SUL!H70)</f>
        <v>-</v>
      </c>
      <c r="J66" s="145" t="str">
        <f>IF(SP_SUL!I70="","*",SP_SUL!I70)</f>
        <v>-</v>
      </c>
      <c r="K66" s="139" t="str">
        <f>IF(SP_SUL!M70="","*",SP_SUL!M70)</f>
        <v>ZPT</v>
      </c>
      <c r="L66" s="139" t="str">
        <f>IF(SP_SUL!N70="","*",SP_SUL!N70)</f>
        <v>ZPT2</v>
      </c>
      <c r="M66" s="140">
        <f>IF(SP_SUL!J70="","*",SP_SUL!J70)</f>
        <v>92</v>
      </c>
      <c r="N66" s="144">
        <f>IF(SP_SUL!K70="","*",SP_SUL!K70)</f>
        <v>106.7</v>
      </c>
      <c r="O66" s="144" t="str">
        <f>IF(SP_SUL!L70="","*",SP_SUL!L70)</f>
        <v>-</v>
      </c>
      <c r="P66" s="143">
        <f>IF(SP_SUL!O70="","*",SP_SUL!O70)</f>
        <v>0.375</v>
      </c>
      <c r="Q66" s="143">
        <f>IF(SP_SUL!P70="","*",SP_SUL!P70)</f>
        <v>0.125</v>
      </c>
      <c r="R66" s="145" t="str">
        <f>IF(SP_SUL!Q70="","*",CONCATENATE(SP_SUL!Q70," ",SP_SUL!R70))</f>
        <v>2 Nº DE SOLDA</v>
      </c>
      <c r="S66" s="145" t="str">
        <f>IF(SP_SUL!V70="","*",SP_SUL!V70)</f>
        <v>Moises</v>
      </c>
      <c r="T66" s="145" t="str">
        <f>IF(SP_SUL!W70="","*",SP_SUL!W70)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Oportunidade</v>
      </c>
      <c r="C67" s="146" t="str">
        <f>IF(SP_SUL!Z71="","*",SP_SUL!Z71)</f>
        <v>*</v>
      </c>
      <c r="D67" s="139" t="str">
        <f>IF(SP_SUL!S71="","*",SP_SUL!S71)</f>
        <v>SP SUL</v>
      </c>
      <c r="E67" s="139" t="str">
        <f>IF(SP_SUL!T71="","*",SP_SUL!T71)</f>
        <v>ZEV-ZPT</v>
      </c>
      <c r="F67" s="145" t="str">
        <f>IF(SP_SUL!B71="","*",SP_SUL!B71)</f>
        <v>*</v>
      </c>
      <c r="G67" s="145" t="str">
        <f>IF(SP_SUL!D71="","*",SP_SUL!D71)</f>
        <v>V85</v>
      </c>
      <c r="H67" s="145" t="str">
        <f>IF(SP_SUL!F71="","*",SP_SUL!F71)</f>
        <v>MECANIZAÇÃO - SOCADORA</v>
      </c>
      <c r="I67" s="145" t="str">
        <f>IF(SP_SUL!H71="","*",SP_SUL!H71)</f>
        <v>ZDRZPT</v>
      </c>
      <c r="J67" s="145" t="str">
        <f>IF(SP_SUL!I71="","*",SP_SUL!I71)</f>
        <v>ZDRZPT</v>
      </c>
      <c r="K67" s="139" t="str">
        <f>IF(SP_SUL!M71="","*",SP_SUL!M71)</f>
        <v>ZPT</v>
      </c>
      <c r="L67" s="139" t="str">
        <f>IF(SP_SUL!N71="","*",SP_SUL!N71)</f>
        <v>ZPT2</v>
      </c>
      <c r="M67" s="140">
        <f>IF(SP_SUL!J71="","*",SP_SUL!J71)</f>
        <v>92</v>
      </c>
      <c r="N67" s="144">
        <f>IF(SP_SUL!K71="","*",SP_SUL!K71)</f>
        <v>108.2</v>
      </c>
      <c r="O67" s="144">
        <f>IF(SP_SUL!L71="","*",SP_SUL!L71)</f>
        <v>107.7</v>
      </c>
      <c r="P67" s="143">
        <f>IF(SP_SUL!O71="","*",SP_SUL!O71)</f>
        <v>0.375</v>
      </c>
      <c r="Q67" s="143">
        <f>IF(SP_SUL!P71="","*",SP_SUL!P71)</f>
        <v>8.3333333333333329E-2</v>
      </c>
      <c r="R67" s="145" t="str">
        <f>IF(SP_SUL!Q71="","*",CONCATENATE(SP_SUL!Q71," ",SP_SUL!R71))</f>
        <v>480 M</v>
      </c>
      <c r="S67" s="145" t="str">
        <f>IF(SP_SUL!V71="","*",SP_SUL!V71)</f>
        <v>Antonioni</v>
      </c>
      <c r="T67" s="145" t="str">
        <f>IF(SP_SUL!W71="","*",SP_SUL!W71)</f>
        <v xml:space="preserve">Socaria mecanizada 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1156</v>
      </c>
      <c r="C2" s="121" t="s">
        <v>952</v>
      </c>
      <c r="D2" s="76" t="s">
        <v>954</v>
      </c>
      <c r="E2" s="76" t="s">
        <v>1157</v>
      </c>
      <c r="F2" s="99" t="s">
        <v>1158</v>
      </c>
      <c r="G2" s="76" t="s">
        <v>1159</v>
      </c>
      <c r="H2" s="76" t="s">
        <v>1160</v>
      </c>
      <c r="I2" s="76" t="s">
        <v>1161</v>
      </c>
      <c r="J2" s="76" t="s">
        <v>1162</v>
      </c>
      <c r="K2" s="78" t="s">
        <v>1163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>
        <f>IF(SP_SUL!B44="","*",SP_SUL!B44)</f>
        <v>46056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>
      <c r="B42" s="94" t="str">
        <f>IF(SP_SUL!Y46="","*",SP_SUL!Y46)</f>
        <v>*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-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>
        <f>IF(SP_SUL!B48="","*",SP_SUL!B48)</f>
        <v>46056</v>
      </c>
      <c r="D44" s="94" t="str">
        <f>IF(SP_SUL!D48="","*",SP_SUL!D48)</f>
        <v>V48</v>
      </c>
      <c r="E44" s="94" t="str">
        <f>IF(SP_SUL!H48="","*",SP_SUL!H48)</f>
        <v>ZAC2</v>
      </c>
      <c r="F44" s="100" t="str">
        <f>IF(SP_SUL!M48="","*",SP_SUL!M48)</f>
        <v>ZAC-ZSW</v>
      </c>
      <c r="G44" s="95" t="str">
        <f>IF(SP_SUL!I48="","*",SP_SUL!I48)</f>
        <v>ZAC2</v>
      </c>
      <c r="H44" s="95" t="str">
        <f>IF(SP_SUL!AB48="","*",SP_SUL!AB48)</f>
        <v>FIXO</v>
      </c>
      <c r="I44" s="95" t="str">
        <f>IF(SP_SUL!AC48="","*",SP_SUL!AC48)</f>
        <v>-</v>
      </c>
      <c r="J44" s="96">
        <f>IF(SP_SUL!AA48="","*",SP_SUL!AA48)</f>
        <v>1</v>
      </c>
      <c r="K44" s="97">
        <f>IF(SP_SUL!AD48="","*",SP_SUL!AD48)</f>
        <v>0.29166666666666669</v>
      </c>
    </row>
    <row r="45" spans="2:11">
      <c r="B45" s="94" t="str">
        <f>IF(SP_SUL!Y49="","*",SP_SUL!Y49)</f>
        <v>*</v>
      </c>
      <c r="C45" s="95">
        <f>IF(SP_SUL!B49="","*",SP_SUL!B49)</f>
        <v>46056</v>
      </c>
      <c r="D45" s="94" t="str">
        <f>IF(SP_SUL!D49="","*",SP_SUL!D49)</f>
        <v>W58</v>
      </c>
      <c r="E45" s="94">
        <f>IF(SP_SUL!H49="","*",SP_SUL!H49)</f>
        <v>106109</v>
      </c>
      <c r="F45" s="100" t="str">
        <f>IF(SP_SUL!M49="","*",SP_SUL!M49)</f>
        <v>ZBM</v>
      </c>
      <c r="G45" s="95">
        <f>IF(SP_SUL!I49="","*",SP_SUL!I49)</f>
        <v>106109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*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ZBM-ZHO</v>
      </c>
      <c r="G46" s="95">
        <f>IF(SP_SUL!I50="","*",SP_SUL!I50)</f>
        <v>106109</v>
      </c>
      <c r="H46" s="95" t="str">
        <f>IF(SP_SUL!AB50="","*",SP_SUL!AB50)</f>
        <v>FIXO</v>
      </c>
      <c r="I46" s="95" t="str">
        <f>IF(SP_SUL!AC50="","*",SP_SUL!AC50)</f>
        <v>-</v>
      </c>
      <c r="J46" s="96">
        <f>IF(SP_SUL!AA50="","*",SP_SUL!AA50)</f>
        <v>1</v>
      </c>
      <c r="K46" s="97">
        <f>IF(SP_SUL!AD50="","*",SP_SUL!AD50)</f>
        <v>0.29166666666666669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>
      <c r="B52" s="94" t="str">
        <f>IF(SP_SUL!Y56="","*",SP_SUL!Y56)</f>
        <v>*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>
      <c r="B53" s="94" t="str">
        <f>IF(SP_SUL!Y57="","*",SP_SUL!Y57)</f>
        <v>*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*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>
        <f>IF(SP_SUL!B63="","*",SP_SUL!B63)</f>
        <v>46056</v>
      </c>
      <c r="D59" s="94" t="str">
        <f>IF(SP_SUL!D63="","*",SP_SUL!D63)</f>
        <v>CAIQUE (TMA-677)</v>
      </c>
      <c r="E59" s="94" t="str">
        <f>IF(SP_SUL!H63="","*",SP_SUL!H63)</f>
        <v>-</v>
      </c>
      <c r="F59" s="100" t="str">
        <f>IF(SP_SUL!M63="","*",SP_SUL!M63)</f>
        <v>ZWI-ZYQ</v>
      </c>
      <c r="G59" s="95" t="str">
        <f>IF(SP_SUL!I63="","*",SP_SUL!I63)</f>
        <v>-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>
        <f>IF(SP_SUL!B64="","*",SP_SUL!B64)</f>
        <v>46056</v>
      </c>
      <c r="D60" s="94" t="str">
        <f>IF(SP_SUL!D64="","*",SP_SUL!D64)</f>
        <v>WALTER (TP-810)</v>
      </c>
      <c r="E60" s="94" t="str">
        <f>IF(SP_SUL!H64="","*",SP_SUL!H64)</f>
        <v>*</v>
      </c>
      <c r="F60" s="100" t="str">
        <f>IF(SP_SUL!M64="","*",SP_SUL!M64)</f>
        <v>ZWI-ZYQ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*</v>
      </c>
      <c r="E61" s="94" t="str">
        <f>IF(SP_SUL!H65="","*",SP_SUL!H65)</f>
        <v>*</v>
      </c>
      <c r="F61" s="100" t="str">
        <f>IF(SP_SUL!M65="","*",SP_SUL!M65)</f>
        <v>-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*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MOD ZRB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*</v>
      </c>
      <c r="I62" s="95" t="str">
        <f>IF(SP_SUL!AC66="","*",SP_SUL!AC66)</f>
        <v>*</v>
      </c>
      <c r="J62" s="96" t="str">
        <f>IF(SP_SUL!AA66="","*",SP_SUL!AA66)</f>
        <v>*</v>
      </c>
      <c r="K62" s="97" t="str">
        <f>IF(SP_SUL!AD66="","*",SP_SUL!AD66)</f>
        <v>*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HUELTON (TP-725)</v>
      </c>
      <c r="E66" s="94" t="str">
        <f>IF(SP_SUL!H70="","*",SP_SUL!H70)</f>
        <v>-</v>
      </c>
      <c r="F66" s="100" t="str">
        <f>IF(SP_SUL!M70="","*",SP_SUL!M70)</f>
        <v>ZPT</v>
      </c>
      <c r="G66" s="95" t="str">
        <f>IF(SP_SUL!I70="","*",SP_SUL!I70)</f>
        <v>-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-</v>
      </c>
      <c r="K66" s="97" t="str">
        <f>IF(SP_SUL!AD70="","*",SP_SUL!AD70)</f>
        <v>-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V85</v>
      </c>
      <c r="E67" s="94" t="str">
        <f>IF(SP_SUL!H71="","*",SP_SUL!H71)</f>
        <v>ZDRZPT</v>
      </c>
      <c r="F67" s="100" t="str">
        <f>IF(SP_SUL!M71="","*",SP_SUL!M71)</f>
        <v>ZPT</v>
      </c>
      <c r="G67" s="95" t="str">
        <f>IF(SP_SUL!I71="","*",SP_SUL!I71)</f>
        <v>ZDRZPT</v>
      </c>
      <c r="H67" s="95" t="str">
        <f>IF(SP_SUL!AB71="","*",SP_SUL!AB71)</f>
        <v>FIXO</v>
      </c>
      <c r="I67" s="95" t="str">
        <f>IF(SP_SUL!AC71="","*",SP_SUL!AC71)</f>
        <v>*</v>
      </c>
      <c r="J67" s="96">
        <f>IF(SP_SUL!AA71="","*",SP_SUL!AA71)</f>
        <v>1</v>
      </c>
      <c r="K67" s="97">
        <f>IF(SP_SUL!AD71="","*",SP_SUL!AD71)</f>
        <v>0.35416666666666669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2026-02-02T16:28:14Z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