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85" documentId="8_{B6337239-1A00-434D-AAD0-422EA1FEB5AE}" xr6:coauthVersionLast="47" xr6:coauthVersionMax="47" xr10:uidLastSave="{C37E29DD-AB0F-4038-9F55-043245EB3F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9" i="1" l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N30" i="1" a="1"/>
  <c r="N30" i="1" s="1"/>
  <c r="M30" i="1" a="1"/>
  <c r="M30" i="1" s="1"/>
  <c r="C30" i="1"/>
  <c r="A30" i="1"/>
  <c r="N26" i="1" a="1"/>
  <c r="N26" i="1" s="1"/>
  <c r="M26" i="1" a="1"/>
  <c r="M26" i="1" s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 s="1"/>
  <c r="D347" i="12" s="1"/>
  <c r="T349" i="1" a="1"/>
  <c r="T349" i="1" s="1"/>
  <c r="E347" i="12" s="1"/>
  <c r="U349" i="1"/>
  <c r="AI349" i="1"/>
  <c r="AJ349" i="1"/>
  <c r="AK349" i="1"/>
  <c r="AL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AJ351" i="1"/>
  <c r="AK351" i="1"/>
  <c r="AL351" i="1"/>
  <c r="AO351" i="1"/>
  <c r="AP351" i="1"/>
  <c r="AQ351" i="1"/>
  <c r="BB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L340" i="12"/>
  <c r="L342" i="12"/>
  <c r="L343" i="12"/>
  <c r="L344" i="12"/>
  <c r="L345" i="12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22" i="11" l="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<sst xmlns="http://schemas.openxmlformats.org/spreadsheetml/2006/main" count="4752" uniqueCount="1291">
  <si>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</si>
  <si>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</si>
  <si>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</si>
  <si>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</si>
  <si>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</si>
  <si>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</si>
  <si>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</si>
  <si>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</si>
  <si>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</si>
  <si>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</si>
  <si>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</si>
  <si>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</si>
  <si>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</si>
  <si>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</si>
  <si>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</si>
  <si>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</si>
  <si>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</si>
  <si>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</si>
  <si>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</si>
  <si>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</si>
  <si>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</si>
  <si>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</si>
  <si>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</si>
  <si>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</si>
  <si>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</si>
  <si>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</si>
  <si>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</si>
  <si>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</si>
  <si>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</si>
  <si>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</si>
  <si>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</si>
  <si>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</si>
  <si>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</si>
  <si>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</si>
  <si>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</si>
  <si>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</si>
  <si>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</si>
  <si>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</si>
  <si>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</si>
  <si>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</si>
  <si>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</si>
  <si>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</si>
  <si>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</si>
  <si>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</si>
  <si>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</si>
  <si>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</si>
  <si>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</si>
  <si>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</si>
  <si>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</si>
  <si>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</si>
  <si>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</si>
  <si>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</si>
  <si>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</si>
  <si>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</si>
  <si>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</si>
  <si>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</si>
  <si>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</si>
  <si>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</si>
  <si>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</si>
  <si>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</si>
  <si>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</si>
  <si>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</si>
  <si>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</si>
  <si>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</si>
  <si>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</si>
  <si>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</si>
  <si>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</si>
  <si>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</si>
  <si>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</si>
  <si>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</si>
  <si>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</si>
  <si>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</si>
  <si>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</si>
  <si>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</si>
  <si>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</si>
  <si>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</si>
  <si>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</si>
  <si>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</si>
  <si>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</si>
  <si>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</si>
  <si>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</si>
  <si>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</si>
  <si>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</si>
  <si>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</si>
  <si>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</si>
  <si>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</si>
  <si>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</si>
  <si>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</si>
  <si>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</si>
  <si>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</si>
  <si>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</si>
  <si>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</si>
  <si>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</si>
  <si>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</si>
  <si>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</si>
  <si>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</si>
  <si>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</si>
  <si>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</si>
  <si>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</si>
  <si>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</si>
  <si>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</si>
  <si>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</si>
  <si>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</si>
  <si>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</si>
  <si>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</si>
  <si>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</si>
  <si>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</si>
  <si>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</si>
  <si>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</si>
  <si>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</si>
  <si>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</si>
  <si>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</si>
  <si>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</si>
  <si>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</si>
  <si>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</si>
  <si>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</si>
  <si>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</si>
  <si>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</si>
  <si>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</si>
  <si>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</si>
  <si>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</si>
  <si>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</si>
  <si>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</si>
  <si>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</si>
  <si>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</si>
  <si>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</si>
  <si>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</si>
  <si>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</si>
  <si>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</si>
  <si>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</si>
  <si>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</si>
  <si>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</si>
  <si>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</si>
  <si>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</si>
  <si>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</si>
  <si>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</si>
  <si>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</si>
  <si>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</si>
  <si>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</si>
  <si>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</si>
  <si>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</si>
  <si>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</si>
  <si>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</si>
  <si>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</si>
  <si>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</si>
  <si>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</si>
  <si>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</si>
  <si>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</si>
  <si>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</si>
  <si>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</si>
  <si>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</si>
  <si>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</si>
  <si>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</si>
  <si>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</si>
  <si>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</si>
  <si>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</si>
  <si>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</si>
  <si>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</si>
  <si>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</si>
  <si>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</si>
  <si>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</si>
  <si>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</si>
  <si>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</si>
  <si>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</si>
  <si>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</si>
  <si>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</si>
  <si>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</si>
  <si>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</si>
  <si>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</si>
  <si>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</si>
  <si>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</si>
  <si>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</si>
  <si>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</si>
  <si>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</si>
  <si>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</si>
  <si>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</si>
  <si>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</si>
  <si>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</si>
  <si>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</si>
  <si>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</si>
  <si>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</si>
  <si>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</si>
  <si>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</si>
  <si>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</si>
  <si>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</si>
  <si>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</si>
  <si>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</si>
  <si>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</si>
  <si>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</si>
  <si>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</si>
  <si>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</si>
  <si>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</si>
  <si>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</si>
  <si>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</si>
  <si>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</si>
  <si>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</si>
  <si>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</si>
  <si>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</si>
  <si>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</si>
  <si>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</si>
  <si>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</si>
  <si>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</si>
  <si>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</si>
  <si>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</si>
  <si>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</si>
  <si>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</si>
  <si>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</si>
  <si>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</si>
  <si>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</si>
  <si>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</si>
  <si>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</si>
  <si>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</si>
  <si>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</si>
  <si>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</si>
  <si>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</si>
  <si>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</si>
  <si>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</si>
  <si>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</si>
  <si>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</si>
  <si>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</si>
  <si>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</si>
  <si>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</si>
  <si>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</si>
  <si>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</si>
  <si>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</si>
  <si>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</si>
  <si>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</si>
  <si>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</si>
  <si>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</si>
  <si>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</si>
  <si>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</si>
  <si>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</si>
  <si>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</si>
  <si>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</si>
  <si>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</si>
  <si>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</si>
  <si>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</si>
  <si>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</si>
  <si>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</si>
  <si>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</si>
  <si>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</si>
  <si>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</si>
  <si>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</si>
  <si>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</si>
  <si>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</si>
  <si>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</si>
  <si>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</si>
  <si>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</si>
  <si>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</si>
  <si>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</si>
  <si>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</si>
  <si>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</si>
  <si>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</si>
  <si>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</si>
  <si>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</si>
  <si>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</si>
  <si>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</si>
  <si>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</si>
  <si>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</si>
  <si>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</si>
  <si>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</si>
  <si>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</si>
  <si>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</si>
  <si>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</si>
  <si>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</si>
  <si>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</si>
  <si>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</si>
  <si>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</si>
  <si>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</si>
  <si>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</si>
  <si>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</si>
  <si>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</si>
  <si>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</si>
  <si>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</si>
  <si>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</si>
  <si>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</si>
  <si>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</si>
  <si>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</si>
  <si>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</si>
  <si>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</si>
  <si>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</si>
  <si>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</si>
  <si>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</si>
  <si>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</si>
  <si>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</si>
  <si>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</si>
  <si>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</si>
  <si>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</si>
  <si>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</si>
  <si>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</si>
  <si>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</si>
  <si>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</si>
  <si>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</si>
  <si>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</si>
  <si>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</si>
  <si>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</si>
  <si>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</si>
  <si>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</si>
  <si>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</si>
  <si>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</si>
  <si>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</si>
  <si>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</si>
  <si>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</si>
  <si>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</si>
  <si>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</si>
  <si>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</si>
  <si>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</si>
  <si>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</si>
  <si>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</si>
  <si>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</si>
  <si>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</si>
  <si>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</si>
  <si>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</si>
  <si>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</si>
  <si>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</si>
  <si>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</si>
  <si>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</si>
  <si>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</si>
  <si>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</si>
  <si>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</si>
  <si>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</si>
  <si>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</si>
  <si>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</si>
  <si>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</si>
  <si>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</si>
  <si>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</si>
  <si>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</si>
  <si>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</si>
  <si>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</si>
  <si>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</si>
  <si>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</si>
  <si>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</si>
  <si>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</si>
  <si>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</si>
  <si>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</si>
  <si>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</si>
  <si>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</si>
  <si>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</si>
  <si>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</si>
  <si>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</si>
  <si>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</si>
  <si>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</si>
  <si>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</si>
  <si>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</si>
  <si>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</si>
  <si>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</si>
  <si>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</si>
  <si>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</si>
  <si>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</si>
  <si>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</si>
  <si>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</si>
  <si>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</si>
  <si>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</si>
  <si>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</si>
  <si>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</si>
  <si>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</si>
  <si>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</si>
  <si>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</si>
  <si>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</si>
  <si>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</si>
  <si>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</si>
  <si>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</si>
  <si>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</si>
  <si>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</si>
  <si>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</si>
  <si>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</si>
  <si>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</si>
  <si>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</si>
  <si>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</si>
  <si>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</si>
  <si>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</si>
  <si>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</si>
  <si>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</si>
  <si>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</si>
  <si>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</si>
  <si>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</si>
  <si>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</si>
  <si>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</si>
  <si>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</si>
  <si>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</si>
  <si>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</si>
  <si>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</si>
  <si>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</si>
  <si>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</si>
  <si>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</si>
  <si>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</si>
  <si>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</si>
  <si>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</si>
  <si>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</si>
  <si>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</si>
  <si>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</si>
  <si>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</si>
  <si>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</si>
  <si>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</si>
  <si>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</si>
  <si>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</si>
  <si>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</si>
  <si>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</si>
  <si>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</si>
  <si>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</si>
  <si>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</si>
  <si>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</si>
  <si>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</si>
  <si>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</si>
  <si>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</si>
  <si>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</si>
  <si>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</si>
  <si>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</si>
  <si>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</si>
  <si>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</si>
  <si>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</si>
  <si>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</si>
  <si>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</si>
  <si>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</si>
  <si>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</si>
  <si>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</si>
  <si>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</si>
  <si>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</si>
  <si>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</si>
  <si>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</si>
  <si>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</si>
  <si>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</si>
  <si>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</si>
  <si>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</si>
  <si>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</si>
  <si>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</si>
  <si>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</si>
  <si>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</si>
  <si>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</si>
  <si>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</si>
  <si>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</si>
  <si>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</si>
  <si>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</si>
  <si>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</si>
  <si>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</si>
  <si>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</si>
  <si>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</si>
  <si>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</si>
  <si>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</si>
  <si>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</si>
  <si>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</si>
  <si>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</si>
  <si>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</si>
  <si>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</si>
  <si>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</si>
  <si>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</si>
  <si>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</si>
  <si>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</si>
  <si>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</si>
  <si>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</si>
  <si>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</si>
  <si>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</si>
  <si>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</si>
  <si>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</si>
  <si>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</si>
  <si>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</si>
  <si>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</si>
  <si>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</si>
  <si>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</si>
  <si>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</si>
  <si>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</si>
  <si>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</si>
  <si>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</si>
  <si>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</si>
  <si>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</si>
  <si>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</si>
  <si>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</si>
  <si>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</si>
  <si>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</si>
  <si>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</si>
  <si>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</si>
  <si>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</si>
  <si>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</si>
  <si>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</si>
  <si>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</si>
  <si>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</si>
  <si>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</si>
  <si>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</si>
  <si>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</si>
  <si>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</si>
  <si>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</si>
  <si>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</si>
  <si>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</si>
  <si>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</si>
  <si>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</si>
  <si>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</si>
  <si>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</si>
  <si>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</si>
  <si>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</si>
  <si>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</si>
  <si>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</si>
  <si>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</si>
  <si>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</si>
  <si>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</si>
  <si>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</si>
  <si>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</si>
  <si>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</si>
  <si>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</si>
  <si>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</si>
  <si>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</si>
  <si>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</si>
  <si>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</si>
  <si>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</si>
  <si>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</si>
  <si>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</si>
  <si>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</si>
  <si>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</si>
  <si>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</si>
  <si>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</si>
  <si>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</si>
  <si>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</si>
  <si>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</si>
  <si>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</si>
  <si>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</si>
  <si>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</si>
  <si>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</si>
  <si>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</si>
  <si>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</si>
  <si>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</si>
  <si>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</si>
  <si>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</si>
  <si>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</si>
  <si>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</si>
  <si>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</si>
  <si>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</si>
  <si>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</si>
  <si>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</si>
  <si>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</si>
  <si>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</si>
  <si>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</si>
  <si>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</si>
  <si>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</si>
  <si>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</si>
  <si>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</si>
  <si>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</si>
  <si>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</si>
  <si>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</si>
  <si>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</si>
  <si>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</si>
  <si>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</si>
  <si>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</si>
  <si>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</si>
  <si>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</si>
  <si>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</si>
  <si>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</si>
  <si>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</si>
  <si>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</si>
  <si>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</si>
  <si>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</si>
  <si>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</si>
  <si>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</si>
  <si>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</si>
  <si>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</si>
  <si>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</si>
  <si>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</si>
  <si>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</si>
  <si>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</si>
  <si>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</si>
  <si>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</si>
  <si>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</si>
  <si>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</si>
  <si>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</si>
  <si>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</si>
  <si>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</si>
  <si>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</si>
  <si>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</si>
  <si>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</si>
  <si>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</si>
  <si>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</si>
  <si>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</si>
  <si>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</si>
  <si>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</si>
  <si>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</si>
  <si>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</si>
  <si>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</si>
  <si>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</si>
  <si>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</si>
  <si>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</si>
  <si>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</si>
  <si>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</si>
  <si>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</si>
  <si>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</si>
  <si>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</si>
  <si>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</si>
  <si>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</si>
  <si>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</si>
  <si>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</si>
  <si>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</si>
  <si>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</si>
  <si>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</si>
  <si>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</si>
  <si>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</si>
  <si>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</si>
  <si>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</si>
  <si>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</si>
  <si>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</si>
  <si>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</si>
  <si>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</si>
  <si>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</si>
  <si>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</si>
  <si>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</si>
  <si>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</si>
  <si>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</si>
  <si>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</si>
  <si>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</si>
  <si>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</si>
  <si>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</si>
  <si>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</si>
  <si>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</si>
  <si>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</si>
  <si>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</si>
  <si>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</si>
  <si>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</si>
  <si>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</si>
  <si>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</si>
  <si>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</si>
  <si>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</si>
  <si>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</si>
  <si>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</si>
  <si>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</si>
  <si>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</si>
  <si>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</si>
  <si>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</si>
  <si>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</si>
  <si>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</si>
  <si>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</si>
  <si>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</si>
  <si>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</si>
  <si>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</si>
  <si>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</si>
  <si>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</si>
  <si>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</si>
  <si>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</si>
  <si>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</si>
  <si>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</si>
  <si>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</si>
  <si>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</si>
  <si>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</si>
  <si>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</si>
  <si>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</si>
  <si>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</si>
  <si>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</si>
  <si>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</si>
  <si>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</si>
  <si>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</si>
  <si>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</si>
  <si>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</si>
  <si>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</si>
  <si>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</si>
  <si>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</si>
  <si>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</si>
  <si>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</si>
  <si>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</si>
  <si>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</si>
  <si>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</si>
  <si>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</si>
  <si>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</si>
  <si>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</si>
  <si>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</si>
  <si>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</si>
  <si>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</si>
  <si>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</si>
  <si>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</si>
  <si>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</si>
  <si>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</si>
  <si>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</si>
  <si>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</si>
  <si>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</si>
  <si>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</si>
  <si>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</si>
  <si>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</si>
  <si>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</si>
  <si>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</si>
  <si>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</si>
  <si>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</si>
  <si>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</si>
  <si>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</si>
  <si>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</si>
  <si>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</si>
  <si>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</si>
  <si>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</si>
  <si>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</si>
  <si>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</si>
  <si>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</si>
  <si>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</si>
  <si>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</si>
  <si>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</si>
  <si>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</si>
  <si>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</si>
  <si>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</si>
  <si>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</si>
  <si>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</si>
  <si>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</si>
  <si>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</si>
  <si>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</si>
  <si>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</si>
  <si>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</si>
  <si>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</si>
  <si>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</si>
  <si>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</si>
  <si>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</si>
  <si>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</si>
  <si>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</si>
  <si>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</si>
  <si>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</si>
  <si>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</si>
  <si>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</si>
  <si>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</si>
  <si>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</si>
  <si>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</si>
  <si>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</si>
  <si>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</si>
  <si>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</si>
  <si>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</si>
  <si>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</si>
  <si>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</si>
  <si>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</si>
  <si>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</si>
  <si>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</si>
  <si>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</si>
  <si>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</si>
  <si>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</si>
  <si>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</si>
  <si>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</si>
  <si>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</si>
  <si>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</si>
  <si>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</si>
  <si>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</si>
  <si>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</si>
  <si>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</si>
  <si>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</si>
  <si>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</si>
  <si>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</si>
  <si>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</si>
  <si>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</si>
  <si>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</si>
  <si>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</si>
  <si>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</si>
  <si>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</si>
  <si>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</si>
  <si>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</si>
  <si>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</si>
  <si>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</si>
  <si>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</si>
  <si>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</si>
  <si>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</si>
  <si>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</si>
  <si>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</si>
  <si>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</si>
  <si>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</si>
  <si>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</si>
  <si>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</si>
  <si>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</si>
  <si>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</si>
  <si>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</si>
  <si>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</si>
  <si>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</si>
  <si>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</si>
  <si>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</si>
  <si>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</si>
  <si>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</si>
  <si>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</si>
  <si>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</si>
  <si>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</si>
  <si>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</si>
  <si>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</si>
  <si>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</si>
  <si>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</si>
  <si>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</si>
  <si>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</si>
  <si>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</si>
  <si>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</si>
  <si>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</si>
  <si>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</si>
  <si>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</si>
  <si>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</si>
  <si>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</si>
  <si>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</si>
  <si>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</si>
  <si>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</si>
  <si>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</si>
  <si>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</si>
  <si>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</si>
  <si>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</si>
  <si>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</si>
  <si>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</si>
  <si>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</si>
  <si>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</si>
  <si>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</si>
  <si>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</si>
  <si>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</si>
  <si>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</si>
  <si>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</si>
  <si>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</si>
  <si>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</si>
  <si>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</si>
  <si>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</si>
  <si>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</si>
  <si>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</si>
  <si>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</si>
  <si>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</si>
  <si>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</si>
  <si>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</si>
  <si>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</si>
  <si>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</si>
  <si>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</si>
  <si>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</si>
  <si>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</si>
  <si>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</si>
  <si>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</si>
  <si>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</si>
  <si>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</si>
  <si>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</si>
  <si>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</si>
  <si>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</si>
  <si>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</si>
  <si>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</si>
  <si>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</si>
  <si>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</si>
  <si>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</si>
  <si>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</si>
  <si>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</si>
  <si>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</si>
  <si>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</si>
  <si>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</si>
  <si>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</si>
  <si>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</si>
  <si>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</si>
  <si>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</si>
  <si>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</si>
  <si>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</si>
  <si>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</si>
  <si>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</si>
  <si>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</si>
  <si>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</si>
  <si>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</si>
  <si>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</si>
  <si>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</si>
  <si>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</si>
  <si>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</si>
  <si>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</si>
  <si>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</si>
  <si>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</si>
  <si>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</si>
  <si>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</si>
  <si>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</si>
  <si>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</si>
  <si>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</si>
  <si>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</si>
  <si>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</si>
  <si>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</si>
  <si>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</si>
  <si>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</si>
  <si>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</si>
  <si>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</si>
  <si>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</si>
  <si>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</si>
  <si>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</si>
  <si>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</si>
  <si>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</si>
  <si>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</si>
  <si>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</si>
  <si>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</si>
  <si>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</si>
  <si>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</si>
  <si>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</si>
  <si>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</si>
  <si>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</si>
  <si>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</si>
  <si>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</si>
  <si>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</si>
  <si>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</si>
  <si>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</si>
  <si>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</si>
  <si>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</si>
  <si>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</si>
  <si>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</si>
  <si>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</si>
  <si>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</si>
  <si>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</si>
  <si>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</si>
  <si>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</si>
  <si>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</si>
  <si>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</si>
  <si>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</si>
  <si>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</si>
  <si>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</si>
  <si>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</si>
  <si>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</si>
  <si>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</si>
  <si>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</si>
  <si>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</si>
  <si>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</si>
  <si>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</si>
  <si>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</si>
  <si>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</si>
  <si>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</si>
  <si>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</si>
  <si>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</si>
  <si>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</si>
  <si>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</si>
  <si>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</si>
  <si>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</si>
  <si>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</si>
  <si>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</si>
  <si>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</si>
  <si>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</si>
  <si>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</si>
  <si>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</si>
  <si>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</si>
  <si>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</si>
  <si>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</si>
  <si>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</si>
  <si>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</si>
  <si>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</si>
  <si>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</si>
  <si>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</si>
  <si>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</si>
  <si>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</si>
  <si>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</si>
  <si>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</si>
  <si>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</si>
  <si>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</si>
  <si>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</si>
  <si>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</si>
  <si>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</si>
  <si>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</si>
  <si>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</si>
  <si>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</si>
  <si>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</si>
  <si>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</si>
  <si>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</si>
  <si>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</si>
  <si>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</si>
  <si>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</si>
  <si>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</si>
  <si>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</si>
  <si>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</si>
  <si>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</si>
  <si>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</si>
  <si>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</si>
  <si>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</si>
  <si>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</si>
  <si>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</si>
  <si>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</si>
  <si>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</si>
  <si>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</si>
  <si>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</si>
  <si>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</si>
  <si>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</si>
  <si>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</si>
  <si>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</si>
  <si>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</si>
  <si>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</si>
  <si>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</si>
  <si>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</si>
  <si>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</si>
  <si>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</si>
  <si>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</si>
  <si>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</si>
  <si>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</si>
  <si>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</si>
  <si>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</si>
  <si>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</si>
  <si>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</si>
  <si>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</si>
  <si>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</si>
  <si>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</si>
  <si>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</si>
  <si>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</si>
  <si>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</si>
  <si>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</si>
  <si>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</si>
  <si>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</si>
  <si>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</si>
  <si>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</si>
  <si>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</si>
  <si>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</si>
  <si>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</si>
  <si>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</si>
  <si>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</si>
  <si>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</si>
  <si>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</si>
  <si>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</si>
  <si>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</si>
  <si>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</si>
  <si>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</si>
  <si>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</si>
  <si>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</si>
  <si>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</si>
  <si>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</si>
  <si>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</si>
  <si>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</si>
  <si>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</si>
  <si>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</si>
  <si>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</si>
  <si>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</si>
  <si>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</si>
  <si>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</si>
  <si>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</si>
  <si>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</si>
  <si>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</si>
  <si>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</si>
  <si>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</si>
  <si>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</si>
  <si>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</si>
  <si>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</si>
  <si>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</si>
  <si>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</si>
  <si>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</si>
  <si>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</si>
  <si>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</si>
  <si>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</si>
  <si>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</si>
  <si>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</si>
  <si>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</si>
  <si>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</si>
  <si>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</si>
  <si>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</si>
  <si>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</si>
  <si>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</si>
  <si>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</si>
  <si>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</si>
  <si>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</si>
  <si>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</si>
  <si>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</si>
  <si>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</si>
  <si>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</si>
  <si>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</si>
  <si>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</si>
  <si>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</si>
  <si>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</si>
  <si>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</si>
  <si>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</si>
  <si>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</si>
  <si>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</si>
  <si>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</si>
  <si>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</si>
  <si>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</si>
  <si>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</si>
  <si>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</si>
  <si>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</si>
  <si>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</si>
  <si>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</si>
  <si>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</si>
  <si>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</si>
  <si>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</si>
  <si>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</si>
  <si>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</si>
  <si>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</si>
  <si>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</si>
  <si>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</si>
  <si>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</si>
  <si>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</si>
  <si>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</si>
  <si>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</si>
  <si>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</si>
  <si>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</si>
  <si>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</si>
  <si>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</si>
  <si>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</si>
  <si>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</si>
  <si>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</si>
  <si>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</si>
  <si>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</si>
  <si>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</si>
  <si>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</si>
  <si>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</si>
  <si>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</si>
  <si>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</si>
  <si>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</si>
  <si>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</si>
  <si>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</si>
  <si>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</si>
  <si>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</si>
  <si>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</si>
  <si>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</si>
  <si>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</si>
  <si>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</si>
  <si>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</si>
  <si>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</si>
  <si>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</si>
  <si>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</si>
  <si>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</si>
  <si>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</si>
  <si>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</si>
  <si>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</si>
  <si>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</si>
  <si>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</si>
  <si>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</si>
  <si>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</si>
  <si>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</si>
  <si>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</si>
  <si>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</si>
  <si>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</si>
  <si>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</si>
  <si>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</si>
  <si>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</si>
  <si>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</si>
  <si>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</si>
  <si>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</si>
  <si>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</si>
  <si>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</si>
  <si>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</si>
  <si>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</si>
  <si>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</si>
  <si>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</si>
  <si>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</si>
  <si>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</si>
  <si>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</si>
  <si>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</si>
  <si>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</si>
  <si>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</si>
  <si>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</si>
  <si>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</si>
  <si>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</si>
  <si>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</si>
  <si>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</si>
  <si>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</si>
  <si>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</si>
  <si>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</si>
  <si>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</si>
  <si>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</si>
  <si>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</si>
  <si>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</si>
  <si>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</si>
  <si>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</si>
  <si>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</si>
  <si>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</si>
  <si>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</si>
  <si>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</si>
  <si>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</si>
  <si>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</si>
  <si>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</si>
  <si>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</si>
  <si>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</si>
  <si>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</si>
  <si>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</si>
  <si>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</si>
  <si>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</si>
  <si>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</si>
  <si>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</si>
  <si>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</si>
  <si>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</si>
  <si>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</si>
  <si>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</si>
  <si>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</si>
  <si>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</si>
  <si>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</si>
  <si>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</si>
  <si>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</si>
  <si>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</si>
  <si>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</si>
  <si>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</si>
  <si>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</si>
  <si>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</si>
  <si>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</si>
  <si>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</si>
  <si>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</si>
  <si>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</si>
  <si>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</si>
  <si>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</si>
  <si>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</si>
  <si>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</si>
  <si>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</si>
  <si>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</si>
  <si>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</si>
  <si>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</si>
  <si>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</si>
  <si>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</si>
  <si>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</si>
  <si>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</si>
  <si>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</si>
  <si>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</si>
  <si>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</si>
  <si>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</si>
  <si>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</si>
  <si>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</si>
  <si>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</si>
  <si>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</si>
  <si>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</si>
  <si>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</si>
  <si>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</si>
  <si>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</si>
  <si>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</si>
  <si>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</si>
  <si>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</si>
  <si>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</si>
  <si>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</si>
  <si>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</si>
  <si>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</si>
  <si>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</si>
  <si>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</si>
  <si>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</si>
  <si>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</si>
  <si>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</si>
  <si>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</si>
  <si>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</si>
  <si>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</si>
  <si>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</si>
  <si>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</si>
  <si>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</si>
  <si>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</si>
  <si>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</si>
  <si>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</si>
  <si>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</si>
  <si>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</si>
  <si>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</si>
  <si>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</si>
  <si>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</si>
  <si>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</si>
  <si>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</si>
  <si>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</si>
  <si>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</si>
  <si>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</si>
  <si>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</si>
  <si>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</si>
  <si>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auto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</si>
  <si>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</si>
  <si>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</si>
  <si>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</si>
  <si>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</si>
  <si>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</si>
  <si>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</si>
  <si>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</si>
  <si>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</si>
  <si>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</si>
  <si>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</si>
  <si>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previsao ap I75 12:30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</si>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</sst>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0" tableBorderDxfId="39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8"/>
    <tableColumn id="8" xr3:uid="{69D5AC3B-4F64-4F8F-AD2A-0AD158918DDD}" name="CORRELATO" dataDxfId="3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6" activePane="bottomRight" state="frozen"/>
      <selection pane="bottomRight" activeCell="BJ6" sqref="BJ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49"/>
      <c r="BM1" s="326" t="s">
        <v>1125</v>
      </c>
      <c r="BN1" s="327"/>
      <c r="BO1" s="327"/>
      <c r="BP1" s="327"/>
      <c r="BQ1" s="327"/>
      <c r="BR1" s="327"/>
      <c r="BS1" s="32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39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49"/>
      <c r="BM2" s="341"/>
      <c r="BN2" s="342"/>
      <c r="BO2" s="342"/>
      <c r="BP2" s="342"/>
      <c r="BQ2" s="342"/>
      <c r="BR2" s="342"/>
      <c r="BS2" s="34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0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3" t="s">
        <v>1141</v>
      </c>
      <c r="AZ3" s="63"/>
      <c r="BA3" s="345"/>
      <c r="BB3" s="346"/>
      <c r="BC3" s="323" t="s">
        <v>1134</v>
      </c>
      <c r="BD3" s="324"/>
      <c r="BE3" s="324"/>
      <c r="BF3" s="325"/>
      <c r="BG3" s="62"/>
      <c r="BH3" s="337"/>
      <c r="BI3" s="338"/>
      <c r="BJ3" s="339"/>
      <c r="BK3" s="340"/>
      <c r="BL3" s="49"/>
      <c r="BM3" s="326" t="s">
        <v>1142</v>
      </c>
      <c r="BN3" s="327"/>
      <c r="BO3" s="327"/>
      <c r="BP3" s="328"/>
      <c r="BQ3" s="326" t="s">
        <v>759</v>
      </c>
      <c r="BR3" s="327"/>
      <c r="BS3" s="32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/>
      <c r="AT6" s="242"/>
      <c r="AU6" s="38"/>
      <c r="AV6" s="38"/>
      <c r="AW6" s="38"/>
      <c r="AX6" s="38"/>
      <c r="AY6" s="319">
        <f>IF(D6="","*",IFERROR(IF(ISODD(COUNT(AS6:AX6)),"ERRO",SUM((AT6-AS6),(AV6-AU6),(AX6-AW6))),"ERRO"))</f>
        <v>0</v>
      </c>
      <c r="AZ6" s="13"/>
      <c r="BA6" s="71"/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1</v>
      </c>
      <c r="BI6" s="16"/>
      <c r="BJ6" s="16" t="s">
        <v>1217</v>
      </c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Produção e Intervalo</v>
      </c>
      <c r="BR6" s="18">
        <f>IF(OR(B6="",F6=""),"*",AY6/P6)</f>
        <v>0</v>
      </c>
      <c r="BS6" s="18">
        <f>IF(OR(B6="",F6=""),"*",BA6/Q6)</f>
        <v>0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/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2</v>
      </c>
      <c r="BI7" s="16"/>
      <c r="BJ7" s="16" t="s">
        <v>1220</v>
      </c>
      <c r="BK7" s="16" t="s">
        <v>1220</v>
      </c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>IF(D8="","*",IFERROR(IF(ISODD(COUNT(AS8:AX8)),"ERRO",SUM((AT8-AS8),(AV8-AU8),(AX8-AW8))),"ERRO"))</f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/>
      <c r="BL9" s="15"/>
      <c r="BM9" s="14"/>
      <c r="BN9" s="14"/>
      <c r="BO9" s="165"/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0.34236111111111112</v>
      </c>
      <c r="AS13" s="242">
        <v>0.38611111111111113</v>
      </c>
      <c r="AT13" s="242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ERRO</v>
      </c>
      <c r="AZ13" s="13"/>
      <c r="BA13" s="71"/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2</v>
      </c>
      <c r="BI13" s="16"/>
      <c r="BJ13" s="16" t="s">
        <v>1238</v>
      </c>
      <c r="BK13" s="16" t="s">
        <v>1238</v>
      </c>
      <c r="BL13" s="15"/>
      <c r="BM13" s="14"/>
      <c r="BN13" s="14"/>
      <c r="BO13" s="165"/>
      <c r="BP13" s="16"/>
      <c r="BQ13" s="12" t="e">
        <f t="shared" si="2"/>
        <v>#VALUE!</v>
      </c>
      <c r="BR13" s="18" t="e">
        <f t="shared" si="3"/>
        <v>#VALUE!</v>
      </c>
      <c r="BS13" s="18">
        <f t="shared" si="4"/>
        <v>0</v>
      </c>
      <c r="BT13" s="225" t="str">
        <f t="shared" si="5"/>
        <v/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957</v>
      </c>
      <c r="Y18" s="158"/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/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957</v>
      </c>
      <c r="Y22" s="158"/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/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V8645993</v>
      </c>
      <c r="B24" s="171">
        <v>45993</v>
      </c>
      <c r="C24" s="8">
        <f>IF(BS_CONTROLE[[#This Row],[DATA]]="","",WEEKNUM(BS_CONTROLE[[#This Row],[DATA]]))</f>
        <v>49</v>
      </c>
      <c r="D24" s="51" t="s">
        <v>811</v>
      </c>
      <c r="E24" s="320">
        <v>324</v>
      </c>
      <c r="F24" s="172" t="s">
        <v>715</v>
      </c>
      <c r="G24" s="9" t="str">
        <f>IF(D24="","*",VLOOKUP(F24,BS_ATIVIDADE[#All],3,FALSE))</f>
        <v>MECANIZAÇÃO - SOCADORA</v>
      </c>
      <c r="H24" s="173" t="s">
        <v>250</v>
      </c>
      <c r="I24" s="173" t="s">
        <v>250</v>
      </c>
      <c r="J24" s="217">
        <v>74</v>
      </c>
      <c r="K24" s="217">
        <v>200</v>
      </c>
      <c r="L24" s="217">
        <v>194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3">
        <v>0.39583333333333331</v>
      </c>
      <c r="P24" s="173">
        <v>6.25E-2</v>
      </c>
      <c r="Q24" s="83">
        <v>840</v>
      </c>
      <c r="R24" s="10" t="str">
        <f>IFERROR(_xlfn.XLOOKUP(F24, BS_ATIVIDADE[ATIVIDADE],BS_ATIVIDADE[UNIDADE] ), "*")</f>
        <v>M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957</v>
      </c>
      <c r="Y24" s="158"/>
      <c r="Z24" s="158"/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4" t="str">
        <f>IF(BS_CONTROLE[[#This Row],[Local - Partida]]=0, "-", BS_CONTROLE[[#This Row],[Local - Partida]])</f>
        <v>TID2</v>
      </c>
      <c r="AL24" s="284" t="str">
        <f>IF(BS_CONTROLE[[#This Row],[Local - Encerramento]]=0, "-", BS_CONTROLE[[#This Row],[Local - Encerramento]])</f>
        <v>TID2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TID201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200</v>
      </c>
      <c r="AQ24" s="286">
        <f>IF(BS_CONTROLE[[#This Row],[KM - Fim]]=0, "-", BS_CONTROLE[[#This Row],[KM - Fim]])</f>
        <v>194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FRANCISCO (TF-670)45993</v>
      </c>
      <c r="B25" s="171">
        <v>45993</v>
      </c>
      <c r="C25" s="8">
        <f>IF(BS_CONTROLE[[#This Row],[DATA]]="","",WEEKNUM(BS_CONTROLE[[#This Row],[DATA]]))</f>
        <v>49</v>
      </c>
      <c r="D25" s="51" t="s">
        <v>889</v>
      </c>
      <c r="E25" s="320">
        <v>326</v>
      </c>
      <c r="F25" s="172" t="s">
        <v>792</v>
      </c>
      <c r="G25" s="9" t="str">
        <f>IF(D25="","*",VLOOKUP(F25,BS_ATIVIDADE[#All],3,FALSE))</f>
        <v>SOLDA</v>
      </c>
      <c r="H25" s="204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3" t="s">
        <v>609</v>
      </c>
      <c r="J25" s="217">
        <v>74</v>
      </c>
      <c r="K25" s="217">
        <v>64.563999999999993</v>
      </c>
      <c r="L25" s="217">
        <v>63.7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3">
        <v>0.375</v>
      </c>
      <c r="P25" s="173">
        <v>6.25E-2</v>
      </c>
      <c r="Q25" s="83">
        <v>2</v>
      </c>
      <c r="R25" s="10" t="str">
        <f>IFERROR(_xlfn.XLOOKUP(F25, BS_ATIVIDADE[ATIVIDADE],BS_ATIVIDADE[UNIDADE] ), "*")</f>
        <v>Nº DE SOLDA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1260</v>
      </c>
      <c r="W25" s="173" t="s">
        <v>1222</v>
      </c>
      <c r="X25" s="218" t="s">
        <v>957</v>
      </c>
      <c r="Y25" s="158"/>
      <c r="Z25" s="158"/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4" t="str">
        <f>IF(BS_CONTROLE[[#This Row],[Local - Partida]]=0, "-", BS_CONTROLE[[#This Row],[Local - Partida]])</f>
        <v>TQIK73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TQI-TSP</v>
      </c>
      <c r="AN25" s="284" t="str">
        <f>IF(BS_CONTROLE[[#This Row],[SB]]=0, "-", BS_CONTROLE[[#This Row],[SB]])</f>
        <v>TQIK73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64.563999999999993</v>
      </c>
      <c r="AQ25" s="286">
        <f>IF(BS_CONTROLE[[#This Row],[KM - Fim]]=0, "-", BS_CONTROLE[[#This Row],[KM - Fim]])</f>
        <v>63.7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SOLDA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V8045993</v>
      </c>
      <c r="B26" s="171">
        <v>45993</v>
      </c>
      <c r="C26" s="8">
        <f>IF(BS_CONTROLE[[#This Row],[DATA]]="","",WEEKNUM(BS_CONTROLE[[#This Row],[DATA]]))</f>
        <v>49</v>
      </c>
      <c r="D26" s="51" t="s">
        <v>804</v>
      </c>
      <c r="E26" s="364">
        <v>237</v>
      </c>
      <c r="F26" s="172" t="s">
        <v>812</v>
      </c>
      <c r="G26" s="9" t="str">
        <f>IF(D26="","*",VLOOKUP(F26,BS_ATIVIDADE[#All],3,FALSE))</f>
        <v>OUTROS</v>
      </c>
      <c r="H26" s="173" t="s">
        <v>469</v>
      </c>
      <c r="I26" s="173" t="s">
        <v>492</v>
      </c>
      <c r="J26" s="217">
        <v>78</v>
      </c>
      <c r="K26" s="217">
        <v>252</v>
      </c>
      <c r="L26" s="83" t="s">
        <v>609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6" s="173">
        <v>0.35416666666666669</v>
      </c>
      <c r="P26" s="173">
        <v>4.1666666666666664E-2</v>
      </c>
      <c r="Q26" s="83">
        <v>1</v>
      </c>
      <c r="R26" s="10" t="str">
        <f>IFERROR(_xlfn.XLOOKUP(F26, BS_ATIVIDADE[ATIVIDADE],BS_ATIVIDADE[UNIDADE] ), "*")</f>
        <v>BINÁRIO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" s="80" t="str">
        <f>IFERROR(_xlfn.XLOOKUP(J26, BASE_MAPA!$E$2:$E$359, BASE_MAPA!$J$2:$J$359), "ERRO")</f>
        <v>ITIRAPINA - BAURU</v>
      </c>
      <c r="V26" s="217" t="s">
        <v>1242</v>
      </c>
      <c r="W26" s="217" t="s">
        <v>1243</v>
      </c>
      <c r="X26" s="218" t="s">
        <v>957</v>
      </c>
      <c r="Y26" s="158"/>
      <c r="Z26" s="158"/>
      <c r="AA26" s="217" t="s">
        <v>609</v>
      </c>
      <c r="AB26" s="172" t="s">
        <v>609</v>
      </c>
      <c r="AC26" s="172" t="s">
        <v>609</v>
      </c>
      <c r="AD26" s="322" t="s">
        <v>609</v>
      </c>
      <c r="AE26" s="217" t="s">
        <v>609</v>
      </c>
      <c r="AF26" s="217" t="s">
        <v>609</v>
      </c>
      <c r="AG26" s="217" t="s">
        <v>609</v>
      </c>
      <c r="AH26" s="48"/>
      <c r="AI26" s="142" t="str">
        <f>IF(BS_CONTROLE[[#This Row],[Atividade]]=0, "-", BS_CONTROLE[[#This Row],[Atividade]])</f>
        <v>INSPEÇÃO RIV</v>
      </c>
      <c r="AJ26" s="9" t="str">
        <f>IF(D26="","*",VLOOKUP(AI26,BS_ATIVIDADE[#Data],3,FALSE))</f>
        <v>OUTROS</v>
      </c>
      <c r="AK26" s="284" t="str">
        <f>IF(BS_CONTROLE[[#This Row],[Local - Partida]]=0, "-", BS_CONTROLE[[#This Row],[Local - Partida]])</f>
        <v>ZDK</v>
      </c>
      <c r="AL26" s="284" t="str">
        <f>IF(BS_CONTROLE[[#This Row],[Local - Encerramento]]=0, "-", BS_CONTROLE[[#This Row],[Local - Encerramento]])</f>
        <v>ZPD</v>
      </c>
      <c r="AM26" s="284" t="str">
        <f>IF(BS_CONTROLE[[#This Row],[Entre - Estações]]=0, "-", BS_CONTROLE[[#This Row],[Entre - Estações]])</f>
        <v>ZDK</v>
      </c>
      <c r="AN26" s="284" t="str">
        <f>IF(BS_CONTROLE[[#This Row],[SB]]=0, "-", BS_CONTROLE[[#This Row],[SB]])</f>
        <v>ZDK1</v>
      </c>
      <c r="AO26" s="285">
        <f>IF(BS_CONTROLE[[#This Row],[SUB]]=0, "-", BS_CONTROLE[[#This Row],[SUB]])</f>
        <v>78</v>
      </c>
      <c r="AP26" s="286">
        <f>IF(BS_CONTROLE[[#This Row],[KM - Inicio]]=0, "-", BS_CONTROLE[[#This Row],[KM - Inicio]])</f>
        <v>252</v>
      </c>
      <c r="AQ26" s="286" t="str">
        <f>IF(BS_CONTROLE[[#This Row],[KM - Fim]]=0, "-", BS_CONTROLE[[#This Row],[KM - Fim]])</f>
        <v>-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BINÁRIO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" s="11" t="str">
        <f>IFERROR(_xlfn.XLOOKUP(AO26, BASE_MAPA!$E$2:$E$359, BASE_MAPA!$J$2:$J$359), "ERRO")</f>
        <v>ITIRAPINA - BAURU</v>
      </c>
      <c r="BF26" s="287" t="str">
        <f>IF(BS_CONTROLE[[#This Row],[Responsavel pelo boletim]]=0, "-", BS_CONTROLE[[#This Row],[Responsavel pelo boletim]])</f>
        <v>Fernanda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E1745993</v>
      </c>
      <c r="B27" s="171">
        <v>45993</v>
      </c>
      <c r="C27" s="8">
        <f>IF(BS_CONTROLE[[#This Row],[DATA]]="","",WEEKNUM(BS_CONTROLE[[#This Row],[DATA]]))</f>
        <v>49</v>
      </c>
      <c r="D27" s="51" t="s">
        <v>750</v>
      </c>
      <c r="E27" s="320">
        <v>313</v>
      </c>
      <c r="F27" s="172" t="s">
        <v>611</v>
      </c>
      <c r="G27" s="9" t="str">
        <f>IF(D27="","*",VLOOKUP(F27,BS_ATIVIDADE[#All],3,FALSE))</f>
        <v>CAMINHÂO - SOLDA</v>
      </c>
      <c r="H27" s="173" t="s">
        <v>470</v>
      </c>
      <c r="I27" s="173" t="s">
        <v>470</v>
      </c>
      <c r="J27" s="217">
        <v>78</v>
      </c>
      <c r="K27" s="217">
        <v>251</v>
      </c>
      <c r="L27" s="83">
        <v>244</v>
      </c>
      <c r="M27" s="217" t="s">
        <v>1261</v>
      </c>
      <c r="N27" s="217" t="s">
        <v>1262</v>
      </c>
      <c r="O27" s="173">
        <v>0.375</v>
      </c>
      <c r="P27" s="173">
        <v>0.125</v>
      </c>
      <c r="Q27" s="83">
        <v>3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ITIRAPINA - BAURU</v>
      </c>
      <c r="V27" s="198" t="s">
        <v>1263</v>
      </c>
      <c r="W27" s="173" t="s">
        <v>1264</v>
      </c>
      <c r="X27" s="218" t="s">
        <v>957</v>
      </c>
      <c r="Y27" s="158"/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0.33333333333333331</v>
      </c>
      <c r="AE27" s="83">
        <v>6251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CAMINHÃO DE SOLDA</v>
      </c>
      <c r="AJ27" s="9" t="str">
        <f>IF(D27="","*",VLOOKUP(AI27,BS_ATIVIDADE[#Data],3,FALSE))</f>
        <v>CAMINHÂO - SOLDA</v>
      </c>
      <c r="AK27" s="284" t="str">
        <f>IF(BS_CONTROLE[[#This Row],[Local - Partida]]=0, "-", BS_CONTROLE[[#This Row],[Local - Partida]])</f>
        <v>ZDK1</v>
      </c>
      <c r="AL27" s="284" t="str">
        <f>IF(BS_CONTROLE[[#This Row],[Local - Encerramento]]=0, "-", BS_CONTROLE[[#This Row],[Local - Encerramento]])</f>
        <v>ZDK1</v>
      </c>
      <c r="AM27" s="284" t="str">
        <f>IF(BS_CONTROLE[[#This Row],[Entre - Estações]]=0, "-", BS_CONTROLE[[#This Row],[Entre - Estações]])</f>
        <v>ZDK-ZVT</v>
      </c>
      <c r="AN27" s="284" t="str">
        <f>IF(BS_CONTROLE[[#This Row],[SB]]=0, "-", BS_CONTROLE[[#This Row],[SB]])</f>
        <v>ZDK1/ZDKZVT</v>
      </c>
      <c r="AO27" s="285">
        <f>IF(BS_CONTROLE[[#This Row],[SUB]]=0, "-", BS_CONTROLE[[#This Row],[SUB]])</f>
        <v>78</v>
      </c>
      <c r="AP27" s="286">
        <f>IF(BS_CONTROLE[[#This Row],[KM - Inicio]]=0, "-", BS_CONTROLE[[#This Row],[KM - Inicio]])</f>
        <v>251</v>
      </c>
      <c r="AQ27" s="286">
        <f>IF(BS_CONTROLE[[#This Row],[KM - Fim]]=0, "-", BS_CONTROLE[[#This Row],[KM - Fim]])</f>
        <v>244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ITIRAPINA - BAURU</v>
      </c>
      <c r="BF27" s="287" t="str">
        <f>IF(BS_CONTROLE[[#This Row],[Responsavel pelo boletim]]=0, "-", BS_CONTROLE[[#This Row],[Responsavel pelo boletim]])</f>
        <v>Higor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W5345993</v>
      </c>
      <c r="B28" s="171">
        <v>45993</v>
      </c>
      <c r="C28" s="8">
        <f>IF(BS_CONTROLE[[#This Row],[DATA]]="","",WEEKNUM(BS_CONTROLE[[#This Row],[DATA]]))</f>
        <v>49</v>
      </c>
      <c r="D28" s="51" t="s">
        <v>829</v>
      </c>
      <c r="E28" s="320">
        <v>282</v>
      </c>
      <c r="F28" s="172" t="s">
        <v>623</v>
      </c>
      <c r="G28" s="9" t="str">
        <f>IF(D28="","*",VLOOKUP(F28,BS_ATIVIDADE[#All],3,FALSE))</f>
        <v>OUTROS</v>
      </c>
      <c r="H28" s="173" t="s">
        <v>155</v>
      </c>
      <c r="I28" s="173" t="s">
        <v>170</v>
      </c>
      <c r="J28" s="217">
        <v>101</v>
      </c>
      <c r="K28" s="217">
        <v>1290</v>
      </c>
      <c r="L28" s="83" t="s">
        <v>609</v>
      </c>
      <c r="M28" s="204" t="s">
        <v>1265</v>
      </c>
      <c r="N28" s="204" t="s">
        <v>1266</v>
      </c>
      <c r="O28" s="173">
        <v>0.33333333333333331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" s="80" t="str">
        <f>IFERROR(_xlfn.XLOOKUP(J28, BASE_MAPA!$E$2:$E$359, BASE_MAPA!$J$2:$J$359), "ERRO")</f>
        <v>PORTO NACIONAL - OURO VERDE</v>
      </c>
      <c r="V28" s="198" t="s">
        <v>1267</v>
      </c>
      <c r="W28" s="173" t="s">
        <v>1268</v>
      </c>
      <c r="X28" s="218" t="s">
        <v>957</v>
      </c>
      <c r="Y28" s="158"/>
      <c r="Z28" s="158" t="s">
        <v>958</v>
      </c>
      <c r="AA28" s="83" t="s">
        <v>609</v>
      </c>
      <c r="AB28" s="70" t="s">
        <v>948</v>
      </c>
      <c r="AC28" s="70" t="s">
        <v>609</v>
      </c>
      <c r="AD28" s="173">
        <v>0.29166666666666669</v>
      </c>
      <c r="AE28" s="83">
        <v>9220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DESLOCAMENTO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PUR</v>
      </c>
      <c r="AL28" s="284" t="str">
        <f>IF(BS_CONTROLE[[#This Row],[Local - Encerramento]]=0, "-", BS_CONTROLE[[#This Row],[Local - Encerramento]])</f>
        <v>PJG</v>
      </c>
      <c r="AM28" s="284" t="str">
        <f>IF(BS_CONTROLE[[#This Row],[Entre - Estações]]=0, "-", BS_CONTROLE[[#This Row],[Entre - Estações]])</f>
        <v>PUR-PJG</v>
      </c>
      <c r="AN28" s="284" t="str">
        <f>IF(BS_CONTROLE[[#This Row],[SB]]=0, "-", BS_CONTROLE[[#This Row],[SB]])</f>
        <v>PURPJG</v>
      </c>
      <c r="AO28" s="285">
        <f>IF(BS_CONTROLE[[#This Row],[SUB]]=0, "-", BS_CONTROLE[[#This Row],[SUB]])</f>
        <v>101</v>
      </c>
      <c r="AP28" s="286">
        <f>IF(BS_CONTROLE[[#This Row],[KM - Inicio]]=0, "-", BS_CONTROLE[[#This Row],[KM - Inicio]])</f>
        <v>1290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" s="11" t="str">
        <f>IFERROR(_xlfn.XLOOKUP(AO28, BASE_MAPA!$E$2:$E$359, BASE_MAPA!$J$2:$J$359), "ERRO")</f>
        <v>PORTO NACIONAL - OURO VERDE</v>
      </c>
      <c r="BF28" s="287" t="str">
        <f>IF(BS_CONTROLE[[#This Row],[Responsavel pelo boletim]]=0, "-", BS_CONTROLE[[#This Row],[Responsavel pelo boletim]])</f>
        <v>Francyslaine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W9445993</v>
      </c>
      <c r="B29" s="171">
        <v>45993</v>
      </c>
      <c r="C29" s="8">
        <f>IF(BS_CONTROLE[[#This Row],[DATA]]="","",WEEKNUM(BS_CONTROLE[[#This Row],[DATA]]))</f>
        <v>49</v>
      </c>
      <c r="D29" s="51" t="s">
        <v>846</v>
      </c>
      <c r="E29" s="320">
        <v>359</v>
      </c>
      <c r="F29" s="172" t="s">
        <v>753</v>
      </c>
      <c r="G29" s="9" t="str">
        <f>IF(D29="","*",VLOOKUP(F29,BS_ATIVIDADE[#All],3,FALSE))</f>
        <v>OUTROS</v>
      </c>
      <c r="H29" s="173" t="s">
        <v>307</v>
      </c>
      <c r="I29" s="173" t="s">
        <v>337</v>
      </c>
      <c r="J29" s="217">
        <v>103</v>
      </c>
      <c r="K29" s="217">
        <v>1882</v>
      </c>
      <c r="L29" s="83" t="s">
        <v>609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" s="173">
        <v>0.375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" s="80" t="str">
        <f>IFERROR(_xlfn.XLOOKUP(J29, BASE_MAPA!$E$2:$E$359, BASE_MAPA!$J$2:$J$359), "ERRO")</f>
        <v>OURO VERDE - LIGAÇÃO</v>
      </c>
      <c r="V29" s="198" t="s">
        <v>1269</v>
      </c>
      <c r="W29" s="173" t="s">
        <v>1270</v>
      </c>
      <c r="X29" s="218" t="s">
        <v>957</v>
      </c>
      <c r="Y29" s="158"/>
      <c r="Z29" s="158" t="s">
        <v>953</v>
      </c>
      <c r="AA29" s="83">
        <v>1</v>
      </c>
      <c r="AB29" s="70" t="s">
        <v>948</v>
      </c>
      <c r="AC29" s="70" t="s">
        <v>609</v>
      </c>
      <c r="AD29" s="173">
        <v>0.29166666666666669</v>
      </c>
      <c r="AE29" s="83">
        <v>9406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OUTRAS ATIVIDADES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PSG</v>
      </c>
      <c r="AL29" s="284" t="str">
        <f>IF(BS_CONTROLE[[#This Row],[Local - Encerramento]]=0, "-", BS_CONTROLE[[#This Row],[Local - Encerramento]])</f>
        <v>PPR</v>
      </c>
      <c r="AM29" s="284" t="str">
        <f>IF(BS_CONTROLE[[#This Row],[Entre - Estações]]=0, "-", BS_CONTROLE[[#This Row],[Entre - Estações]])</f>
        <v>POA-PAM</v>
      </c>
      <c r="AN29" s="284" t="str">
        <f>IF(BS_CONTROLE[[#This Row],[SB]]=0, "-", BS_CONTROLE[[#This Row],[SB]])</f>
        <v>POAPAM</v>
      </c>
      <c r="AO29" s="285">
        <f>IF(BS_CONTROLE[[#This Row],[SUB]]=0, "-", BS_CONTROLE[[#This Row],[SUB]])</f>
        <v>103</v>
      </c>
      <c r="AP29" s="286">
        <f>IF(BS_CONTROLE[[#This Row],[KM - Inicio]]=0, "-", BS_CONTROLE[[#This Row],[KM - Inicio]])</f>
        <v>1882</v>
      </c>
      <c r="AQ29" s="286" t="str">
        <f>IF(BS_CONTROLE[[#This Row],[KM - Fim]]=0, "-", BS_CONTROLE[[#This Row],[KM - Fim]])</f>
        <v>-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" s="11" t="str">
        <f>IFERROR(_xlfn.XLOOKUP(AO29, BASE_MAPA!$E$2:$E$359, BASE_MAPA!$J$2:$J$359), "ERRO")</f>
        <v>OURO VERDE - LIGAÇÃO</v>
      </c>
      <c r="BF29" s="287" t="str">
        <f>IF(BS_CONTROLE[[#This Row],[Responsavel pelo boletim]]=0, "-", BS_CONTROLE[[#This Row],[Responsavel pelo boletim]])</f>
        <v xml:space="preserve">Lucas 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ref="A30" si="6">D30&amp;B30</f>
        <v/>
      </c>
      <c r="B30" s="171"/>
      <c r="C30" s="8" t="str">
        <f>IF(BS_CONTROLE[[#This Row],[DATA]]="","",WEEKNUM(BS_CONTROLE[[#This Row],[DATA]]))</f>
        <v/>
      </c>
      <c r="D30" s="51"/>
      <c r="E30" s="320"/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609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>
      <c r="A31" s="50" t="str">
        <f t="shared" si="1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6:K26 J28:K400" name="Range1_8_1"/>
    <protectedRange sqref="O408:Q450 O15:Q18 O21:Q21 O23:Q23 O26:Q26 O28:Q400" name="Range1_9_1"/>
    <protectedRange sqref="V408:Y450 Y6:Y12 X13:Y14 V21:Y21 V15:Y18 Y19:Y20 Y23:Y25 V31:Y400 Y30 X26:Y26 Y27:Y28" name="Range1_11_1"/>
    <protectedRange sqref="Z408:AD450 Z6:Z15 Z21:AD21 Z16:AD18 Z31:AD400 Z23:Z26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 V26:W26" name="Range1_11_1_2"/>
    <protectedRange sqref="AA14:AE14 AA26:AE26" name="Range1_1_7_35_1_3_6_1"/>
    <protectedRange sqref="AF14 AF26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7:K27" name="Range1_8_1_5"/>
    <protectedRange sqref="O27:Q27" name="Range1_9_1_6"/>
    <protectedRange sqref="V30:X30 V27:X27" name="Range1_11_1_6"/>
    <protectedRange sqref="Z30:AD30 Z27:AD27" name="Range1_12_1_5"/>
    <protectedRange sqref="V28:X28" name="Range1_11_1_7"/>
    <protectedRange sqref="Z28:AD28" name="Range1_12_1_6"/>
    <protectedRange sqref="V29:Y29" name="Range1_11_1_8"/>
    <protectedRange sqref="Z29:AD29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6" priority="18673" operator="equal">
      <formula>"ERRO"</formula>
    </cfRule>
  </conditionalFormatting>
  <conditionalFormatting sqref="X4 Y475:Y550 Y408:Z474 Y1:Z18 Y21:Z21 Y31:Z400 Y23:Z26">
    <cfRule type="cellIs" dxfId="395" priority="18662" operator="equal">
      <formula>"OPORTUNIDADE"</formula>
    </cfRule>
  </conditionalFormatting>
  <conditionalFormatting sqref="AZ6:AZ522">
    <cfRule type="expression" dxfId="394" priority="18657">
      <formula>$BU6=1</formula>
    </cfRule>
  </conditionalFormatting>
  <conditionalFormatting sqref="BQ6:BQ599">
    <cfRule type="cellIs" dxfId="393" priority="18668" operator="equal">
      <formula>"Produção e Intervalo"</formula>
    </cfRule>
    <cfRule type="cellIs" dxfId="392" priority="18669" operator="equal">
      <formula>"Aderente"</formula>
    </cfRule>
    <cfRule type="cellIs" dxfId="391" priority="18670" operator="equal">
      <formula>"Intervalo"</formula>
    </cfRule>
    <cfRule type="cellIs" dxfId="390" priority="18671" operator="equal">
      <formula>"Produção"</formula>
    </cfRule>
    <cfRule type="cellIs" dxfId="389" priority="18672" operator="equal">
      <formula>"ERRO"</formula>
    </cfRule>
  </conditionalFormatting>
  <conditionalFormatting sqref="BR6:BS552">
    <cfRule type="cellIs" dxfId="388" priority="18650" operator="equal">
      <formula>"*"</formula>
    </cfRule>
    <cfRule type="cellIs" dxfId="387" priority="18651" operator="greaterThanOrEqual">
      <formula>1</formula>
    </cfRule>
    <cfRule type="cellIs" dxfId="386" priority="18652" operator="lessThan">
      <formula>1</formula>
    </cfRule>
  </conditionalFormatting>
  <conditionalFormatting sqref="X475:X522 Y475:Y550 Y408:Z474 Y6:Z18 Y21:Z21 Y31:Z400 Y23:Z26">
    <cfRule type="cellIs" dxfId="385" priority="18598" operator="equal">
      <formula>"NÃO"</formula>
    </cfRule>
    <cfRule type="cellIs" dxfId="384" priority="18599" operator="equal">
      <formula>"SIM"</formula>
    </cfRule>
  </conditionalFormatting>
  <conditionalFormatting sqref="X475:X522">
    <cfRule type="cellIs" dxfId="383" priority="18597" operator="equal">
      <formula>"OPORTUNIDADE"</formula>
    </cfRule>
  </conditionalFormatting>
  <conditionalFormatting sqref="Z475:Z522">
    <cfRule type="cellIs" dxfId="382" priority="18595" operator="equal">
      <formula>"NÃO"</formula>
    </cfRule>
    <cfRule type="cellIs" dxfId="381" priority="18596" operator="equal">
      <formula>"SIM"</formula>
    </cfRule>
  </conditionalFormatting>
  <conditionalFormatting sqref="Z475:Z522">
    <cfRule type="cellIs" dxfId="380" priority="18594" operator="equal">
      <formula>"OPORTUNIDADE"</formula>
    </cfRule>
  </conditionalFormatting>
  <conditionalFormatting sqref="Y1048575:Y1048576">
    <cfRule type="cellIs" dxfId="379" priority="18479" operator="equal">
      <formula>"OPORTUNIDADE"</formula>
    </cfRule>
  </conditionalFormatting>
  <conditionalFormatting sqref="Y1048575:Y1048576">
    <cfRule type="cellIs" dxfId="378" priority="18477" operator="equal">
      <formula>"NÃO"</formula>
    </cfRule>
    <cfRule type="cellIs" dxfId="377" priority="18478" operator="equal">
      <formula>"SIM"</formula>
    </cfRule>
  </conditionalFormatting>
  <conditionalFormatting sqref="Z523:Z548">
    <cfRule type="cellIs" dxfId="376" priority="18214" operator="equal">
      <formula>"OPORTUNIDADE"</formula>
    </cfRule>
  </conditionalFormatting>
  <conditionalFormatting sqref="Z523:Z548">
    <cfRule type="cellIs" dxfId="375" priority="18212" operator="equal">
      <formula>"NÃO"</formula>
    </cfRule>
    <cfRule type="cellIs" dxfId="374" priority="18213" operator="equal">
      <formula>"SIM"</formula>
    </cfRule>
  </conditionalFormatting>
  <conditionalFormatting sqref="X549">
    <cfRule type="cellIs" dxfId="373" priority="18200" operator="equal">
      <formula>"NÃO"</formula>
    </cfRule>
    <cfRule type="cellIs" dxfId="372" priority="18201" operator="equal">
      <formula>"SIM"</formula>
    </cfRule>
  </conditionalFormatting>
  <conditionalFormatting sqref="X549">
    <cfRule type="cellIs" dxfId="371" priority="18199" operator="equal">
      <formula>"OPORTUNIDADE"</formula>
    </cfRule>
  </conditionalFormatting>
  <conditionalFormatting sqref="Z549">
    <cfRule type="cellIs" dxfId="370" priority="18197" operator="equal">
      <formula>"NÃO"</formula>
    </cfRule>
    <cfRule type="cellIs" dxfId="369" priority="18198" operator="equal">
      <formula>"SIM"</formula>
    </cfRule>
  </conditionalFormatting>
  <conditionalFormatting sqref="Z549">
    <cfRule type="cellIs" dxfId="368" priority="18196" operator="equal">
      <formula>"OPORTUNIDADE"</formula>
    </cfRule>
  </conditionalFormatting>
  <conditionalFormatting sqref="BI549">
    <cfRule type="iconSet" priority="182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06">
      <iconSet showValue="0">
        <cfvo type="percent" val="0"/>
        <cfvo type="num" val="1"/>
        <cfvo type="num" val="1" gte="0"/>
      </iconSet>
    </cfRule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67" priority="18816">
      <formula>$BU492=1</formula>
    </cfRule>
  </conditionalFormatting>
  <conditionalFormatting sqref="AZ525:AZ549">
    <cfRule type="expression" dxfId="366" priority="18976">
      <formula>$BU497=1</formula>
    </cfRule>
  </conditionalFormatting>
  <conditionalFormatting sqref="BI523:BI548">
    <cfRule type="iconSet" priority="189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79">
      <iconSet showValue="0">
        <cfvo type="percent" val="0"/>
        <cfvo type="num" val="1"/>
        <cfvo type="num" val="1" gte="0"/>
      </iconSet>
    </cfRule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5" priority="13611" operator="equal">
      <formula>"*"</formula>
    </cfRule>
    <cfRule type="cellIs" dxfId="364" priority="13612" operator="greaterThanOrEqual">
      <formula>1</formula>
    </cfRule>
    <cfRule type="cellIs" dxfId="363" priority="13613" operator="lessThan">
      <formula>1</formula>
    </cfRule>
  </conditionalFormatting>
  <conditionalFormatting sqref="BI6:BI522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01">
      <iconSet showValue="0">
        <cfvo type="percent" val="0"/>
        <cfvo type="num" val="1"/>
        <cfvo type="num" val="1" gte="0"/>
      </iconSet>
    </cfRule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18">
      <iconSet showValue="0">
        <cfvo type="percent" val="0"/>
        <cfvo type="num" val="1"/>
        <cfvo type="num" val="1" gte="0"/>
      </iconSet>
    </cfRule>
  </conditionalFormatting>
  <conditionalFormatting sqref="BK6 BK16:BK599"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90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2" priority="319" operator="equal">
      <formula>"OPORTUNIDADE"</formula>
    </cfRule>
  </conditionalFormatting>
  <conditionalFormatting sqref="Y401:Z407">
    <cfRule type="cellIs" dxfId="361" priority="317" operator="equal">
      <formula>"NÃO"</formula>
    </cfRule>
    <cfRule type="cellIs" dxfId="360" priority="318" operator="equal">
      <formula>"SIM"</formula>
    </cfRule>
  </conditionalFormatting>
  <conditionalFormatting sqref="Z404">
    <cfRule type="cellIs" dxfId="359" priority="316" operator="equal">
      <formula>"OPORTUNIDADE"</formula>
    </cfRule>
  </conditionalFormatting>
  <conditionalFormatting sqref="Z404">
    <cfRule type="cellIs" dxfId="358" priority="314" operator="equal">
      <formula>"NÃO"</formula>
    </cfRule>
    <cfRule type="cellIs" dxfId="357" priority="315" operator="equal">
      <formula>"SIM"</formula>
    </cfRule>
  </conditionalFormatting>
  <conditionalFormatting sqref="Z404">
    <cfRule type="cellIs" dxfId="356" priority="313" operator="equal">
      <formula>"OPORTUNIDADE"</formula>
    </cfRule>
  </conditionalFormatting>
  <conditionalFormatting sqref="Z404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404">
    <cfRule type="cellIs" dxfId="353" priority="310" operator="equal">
      <formula>"OPORTUNIDADE"</formula>
    </cfRule>
  </conditionalFormatting>
  <conditionalFormatting sqref="Z404">
    <cfRule type="cellIs" dxfId="352" priority="308" operator="equal">
      <formula>"NÃO"</formula>
    </cfRule>
    <cfRule type="cellIs" dxfId="351" priority="309" operator="equal">
      <formula>"SIM"</formula>
    </cfRule>
  </conditionalFormatting>
  <conditionalFormatting sqref="Z404">
    <cfRule type="cellIs" dxfId="350" priority="307" operator="equal">
      <formula>"OPORTUNIDADE"</formula>
    </cfRule>
  </conditionalFormatting>
  <conditionalFormatting sqref="Z404">
    <cfRule type="cellIs" dxfId="349" priority="305" operator="equal">
      <formula>"NÃO"</formula>
    </cfRule>
    <cfRule type="cellIs" dxfId="348" priority="306" operator="equal">
      <formula>"SIM"</formula>
    </cfRule>
  </conditionalFormatting>
  <conditionalFormatting sqref="Z404">
    <cfRule type="cellIs" dxfId="347" priority="304" operator="equal">
      <formula>"OPORTUNIDADE"</formula>
    </cfRule>
  </conditionalFormatting>
  <conditionalFormatting sqref="Z404">
    <cfRule type="cellIs" dxfId="346" priority="302" operator="equal">
      <formula>"NÃO"</formula>
    </cfRule>
    <cfRule type="cellIs" dxfId="345" priority="303" operator="equal">
      <formula>"SIM"</formula>
    </cfRule>
  </conditionalFormatting>
  <conditionalFormatting sqref="Z404">
    <cfRule type="cellIs" dxfId="344" priority="301" operator="equal">
      <formula>"OPORTUNIDADE"</formula>
    </cfRule>
  </conditionalFormatting>
  <conditionalFormatting sqref="Z404">
    <cfRule type="cellIs" dxfId="343" priority="299" operator="equal">
      <formula>"NÃO"</formula>
    </cfRule>
    <cfRule type="cellIs" dxfId="342" priority="300" operator="equal">
      <formula>"SIM"</formula>
    </cfRule>
  </conditionalFormatting>
  <conditionalFormatting sqref="Z404">
    <cfRule type="cellIs" dxfId="341" priority="298" operator="equal">
      <formula>"OPORTUNIDADE"</formula>
    </cfRule>
  </conditionalFormatting>
  <conditionalFormatting sqref="Z404">
    <cfRule type="cellIs" dxfId="340" priority="296" operator="equal">
      <formula>"NÃO"</formula>
    </cfRule>
    <cfRule type="cellIs" dxfId="339" priority="297" operator="equal">
      <formula>"SIM"</formula>
    </cfRule>
  </conditionalFormatting>
  <conditionalFormatting sqref="Z404">
    <cfRule type="cellIs" dxfId="338" priority="295" operator="equal">
      <formula>"OPORTUNIDADE"</formula>
    </cfRule>
  </conditionalFormatting>
  <conditionalFormatting sqref="Z404">
    <cfRule type="cellIs" dxfId="337" priority="293" operator="equal">
      <formula>"NÃO"</formula>
    </cfRule>
    <cfRule type="cellIs" dxfId="336" priority="294" operator="equal">
      <formula>"SIM"</formula>
    </cfRule>
  </conditionalFormatting>
  <conditionalFormatting sqref="Z404">
    <cfRule type="cellIs" dxfId="335" priority="292" operator="equal">
      <formula>"OPORTUNIDADE"</formula>
    </cfRule>
  </conditionalFormatting>
  <conditionalFormatting sqref="Z404">
    <cfRule type="cellIs" dxfId="334" priority="290" operator="equal">
      <formula>"NÃO"</formula>
    </cfRule>
    <cfRule type="cellIs" dxfId="333" priority="291" operator="equal">
      <formula>"SIM"</formula>
    </cfRule>
  </conditionalFormatting>
  <conditionalFormatting sqref="Z404">
    <cfRule type="cellIs" dxfId="332" priority="289" operator="equal">
      <formula>"OPORTUNIDADE"</formula>
    </cfRule>
  </conditionalFormatting>
  <conditionalFormatting sqref="Z404">
    <cfRule type="cellIs" dxfId="331" priority="287" operator="equal">
      <formula>"NÃO"</formula>
    </cfRule>
    <cfRule type="cellIs" dxfId="330" priority="288" operator="equal">
      <formula>"SIM"</formula>
    </cfRule>
  </conditionalFormatting>
  <conditionalFormatting sqref="Z404">
    <cfRule type="cellIs" dxfId="329" priority="286" operator="equal">
      <formula>"OPORTUNIDADE"</formula>
    </cfRule>
  </conditionalFormatting>
  <conditionalFormatting sqref="Z404">
    <cfRule type="cellIs" dxfId="328" priority="284" operator="equal">
      <formula>"NÃO"</formula>
    </cfRule>
    <cfRule type="cellIs" dxfId="327" priority="285" operator="equal">
      <formula>"SIM"</formula>
    </cfRule>
  </conditionalFormatting>
  <conditionalFormatting sqref="Z404">
    <cfRule type="cellIs" dxfId="326" priority="283" operator="equal">
      <formula>"OPORTUNIDADE"</formula>
    </cfRule>
  </conditionalFormatting>
  <conditionalFormatting sqref="Z404">
    <cfRule type="cellIs" dxfId="325" priority="281" operator="equal">
      <formula>"NÃO"</formula>
    </cfRule>
    <cfRule type="cellIs" dxfId="324" priority="282" operator="equal">
      <formula>"SIM"</formula>
    </cfRule>
  </conditionalFormatting>
  <conditionalFormatting sqref="Z404">
    <cfRule type="cellIs" dxfId="323" priority="280" operator="equal">
      <formula>"OPORTUNIDADE"</formula>
    </cfRule>
  </conditionalFormatting>
  <conditionalFormatting sqref="Z404">
    <cfRule type="cellIs" dxfId="322" priority="278" operator="equal">
      <formula>"NÃO"</formula>
    </cfRule>
    <cfRule type="cellIs" dxfId="321" priority="279" operator="equal">
      <formula>"SIM"</formula>
    </cfRule>
  </conditionalFormatting>
  <conditionalFormatting sqref="Z404">
    <cfRule type="cellIs" dxfId="320" priority="277" operator="equal">
      <formula>"OPORTUNIDADE"</formula>
    </cfRule>
  </conditionalFormatting>
  <conditionalFormatting sqref="Z404">
    <cfRule type="cellIs" dxfId="319" priority="275" operator="equal">
      <formula>"NÃO"</formula>
    </cfRule>
    <cfRule type="cellIs" dxfId="318" priority="276" operator="equal">
      <formula>"SIM"</formula>
    </cfRule>
  </conditionalFormatting>
  <conditionalFormatting sqref="Z404">
    <cfRule type="cellIs" dxfId="317" priority="274" operator="equal">
      <formula>"OPORTUNIDADE"</formula>
    </cfRule>
  </conditionalFormatting>
  <conditionalFormatting sqref="Z404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Z404">
    <cfRule type="cellIs" dxfId="314" priority="271" operator="equal">
      <formula>"OPORTUNIDADE"</formula>
    </cfRule>
  </conditionalFormatting>
  <conditionalFormatting sqref="Z404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Z404">
    <cfRule type="cellIs" dxfId="311" priority="268" operator="equal">
      <formula>"OPORTUNIDADE"</formula>
    </cfRule>
  </conditionalFormatting>
  <conditionalFormatting sqref="Z404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Z404">
    <cfRule type="cellIs" dxfId="308" priority="265" operator="equal">
      <formula>"OPORTUNIDADE"</formula>
    </cfRule>
  </conditionalFormatting>
  <conditionalFormatting sqref="Z404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Z404">
    <cfRule type="cellIs" dxfId="305" priority="262" operator="equal">
      <formula>"OPORTUNIDADE"</formula>
    </cfRule>
  </conditionalFormatting>
  <conditionalFormatting sqref="Z404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Z404">
    <cfRule type="cellIs" dxfId="302" priority="259" operator="equal">
      <formula>"OPORTUNIDADE"</formula>
    </cfRule>
  </conditionalFormatting>
  <conditionalFormatting sqref="Z404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Z404">
    <cfRule type="cellIs" dxfId="299" priority="256" operator="equal">
      <formula>"OPORTUNIDADE"</formula>
    </cfRule>
  </conditionalFormatting>
  <conditionalFormatting sqref="Z404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Z404">
    <cfRule type="cellIs" dxfId="296" priority="253" operator="equal">
      <formula>"OPORTUNIDADE"</formula>
    </cfRule>
  </conditionalFormatting>
  <conditionalFormatting sqref="Z404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Z404">
    <cfRule type="cellIs" dxfId="293" priority="250" operator="equal">
      <formula>"OPORTUNIDADE"</formula>
    </cfRule>
  </conditionalFormatting>
  <conditionalFormatting sqref="Z404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Z404">
    <cfRule type="cellIs" dxfId="290" priority="247" operator="equal">
      <formula>"OPORTUNIDADE"</formula>
    </cfRule>
  </conditionalFormatting>
  <conditionalFormatting sqref="Z404">
    <cfRule type="cellIs" dxfId="289" priority="245" operator="equal">
      <formula>"NÃO"</formula>
    </cfRule>
    <cfRule type="cellIs" dxfId="288" priority="246" operator="equal">
      <formula>"SIM"</formula>
    </cfRule>
  </conditionalFormatting>
  <conditionalFormatting sqref="Y404">
    <cfRule type="cellIs" dxfId="287" priority="244" operator="equal">
      <formula>"OPORTUNIDADE"</formula>
    </cfRule>
  </conditionalFormatting>
  <conditionalFormatting sqref="Y404">
    <cfRule type="cellIs" dxfId="286" priority="242" operator="equal">
      <formula>"NÃO"</formula>
    </cfRule>
    <cfRule type="cellIs" dxfId="285" priority="243" operator="equal">
      <formula>"SIM"</formula>
    </cfRule>
  </conditionalFormatting>
  <conditionalFormatting sqref="Y404">
    <cfRule type="cellIs" dxfId="284" priority="241" operator="equal">
      <formula>"OPORTUNIDADE"</formula>
    </cfRule>
  </conditionalFormatting>
  <conditionalFormatting sqref="Y404">
    <cfRule type="cellIs" dxfId="283" priority="239" operator="equal">
      <formula>"NÃO"</formula>
    </cfRule>
    <cfRule type="cellIs" dxfId="282" priority="240" operator="equal">
      <formula>"SIM"</formula>
    </cfRule>
  </conditionalFormatting>
  <conditionalFormatting sqref="Y404">
    <cfRule type="cellIs" dxfId="281" priority="238" operator="equal">
      <formula>"OPORTUNIDADE"</formula>
    </cfRule>
  </conditionalFormatting>
  <conditionalFormatting sqref="Y404">
    <cfRule type="cellIs" dxfId="280" priority="236" operator="equal">
      <formula>"NÃO"</formula>
    </cfRule>
    <cfRule type="cellIs" dxfId="279" priority="237" operator="equal">
      <formula>"SIM"</formula>
    </cfRule>
  </conditionalFormatting>
  <conditionalFormatting sqref="Y404">
    <cfRule type="cellIs" dxfId="278" priority="235" operator="equal">
      <formula>"OPORTUNIDADE"</formula>
    </cfRule>
  </conditionalFormatting>
  <conditionalFormatting sqref="Y404">
    <cfRule type="cellIs" dxfId="277" priority="233" operator="equal">
      <formula>"NÃO"</formula>
    </cfRule>
    <cfRule type="cellIs" dxfId="276" priority="234" operator="equal">
      <formula>"SIM"</formula>
    </cfRule>
  </conditionalFormatting>
  <conditionalFormatting sqref="Y404">
    <cfRule type="cellIs" dxfId="275" priority="232" operator="equal">
      <formula>"OPORTUNIDADE"</formula>
    </cfRule>
  </conditionalFormatting>
  <conditionalFormatting sqref="Y404">
    <cfRule type="cellIs" dxfId="274" priority="230" operator="equal">
      <formula>"NÃO"</formula>
    </cfRule>
    <cfRule type="cellIs" dxfId="273" priority="231" operator="equal">
      <formula>"SIM"</formula>
    </cfRule>
  </conditionalFormatting>
  <conditionalFormatting sqref="Y404">
    <cfRule type="cellIs" dxfId="272" priority="229" operator="equal">
      <formula>"OPORTUNIDADE"</formula>
    </cfRule>
  </conditionalFormatting>
  <conditionalFormatting sqref="Y404">
    <cfRule type="cellIs" dxfId="271" priority="227" operator="equal">
      <formula>"NÃO"</formula>
    </cfRule>
    <cfRule type="cellIs" dxfId="270" priority="228" operator="equal">
      <formula>"SIM"</formula>
    </cfRule>
  </conditionalFormatting>
  <conditionalFormatting sqref="Y404">
    <cfRule type="cellIs" dxfId="269" priority="226" operator="equal">
      <formula>"OPORTUNIDADE"</formula>
    </cfRule>
  </conditionalFormatting>
  <conditionalFormatting sqref="Y404">
    <cfRule type="cellIs" dxfId="268" priority="224" operator="equal">
      <formula>"NÃO"</formula>
    </cfRule>
    <cfRule type="cellIs" dxfId="267" priority="225" operator="equal">
      <formula>"SIM"</formula>
    </cfRule>
  </conditionalFormatting>
  <conditionalFormatting sqref="Y404">
    <cfRule type="cellIs" dxfId="266" priority="223" operator="equal">
      <formula>"OPORTUNIDADE"</formula>
    </cfRule>
  </conditionalFormatting>
  <conditionalFormatting sqref="Y404">
    <cfRule type="cellIs" dxfId="265" priority="221" operator="equal">
      <formula>"NÃO"</formula>
    </cfRule>
    <cfRule type="cellIs" dxfId="264" priority="222" operator="equal">
      <formula>"SIM"</formula>
    </cfRule>
  </conditionalFormatting>
  <conditionalFormatting sqref="Y404">
    <cfRule type="cellIs" dxfId="263" priority="220" operator="equal">
      <formula>"OPORTUNIDADE"</formula>
    </cfRule>
  </conditionalFormatting>
  <conditionalFormatting sqref="Y404">
    <cfRule type="cellIs" dxfId="262" priority="218" operator="equal">
      <formula>"NÃO"</formula>
    </cfRule>
    <cfRule type="cellIs" dxfId="261" priority="219" operator="equal">
      <formula>"SIM"</formula>
    </cfRule>
  </conditionalFormatting>
  <conditionalFormatting sqref="Y404">
    <cfRule type="cellIs" dxfId="260" priority="217" operator="equal">
      <formula>"OPORTUNIDADE"</formula>
    </cfRule>
  </conditionalFormatting>
  <conditionalFormatting sqref="Y404">
    <cfRule type="cellIs" dxfId="259" priority="215" operator="equal">
      <formula>"NÃO"</formula>
    </cfRule>
    <cfRule type="cellIs" dxfId="258" priority="216" operator="equal">
      <formula>"SIM"</formula>
    </cfRule>
  </conditionalFormatting>
  <conditionalFormatting sqref="Y404">
    <cfRule type="cellIs" dxfId="257" priority="214" operator="equal">
      <formula>"OPORTUNIDADE"</formula>
    </cfRule>
  </conditionalFormatting>
  <conditionalFormatting sqref="Y404">
    <cfRule type="cellIs" dxfId="256" priority="212" operator="equal">
      <formula>"NÃO"</formula>
    </cfRule>
    <cfRule type="cellIs" dxfId="255" priority="213" operator="equal">
      <formula>"SIM"</formula>
    </cfRule>
  </conditionalFormatting>
  <conditionalFormatting sqref="Y404">
    <cfRule type="cellIs" dxfId="254" priority="211" operator="equal">
      <formula>"OPORTUNIDADE"</formula>
    </cfRule>
  </conditionalFormatting>
  <conditionalFormatting sqref="Y404">
    <cfRule type="cellIs" dxfId="253" priority="209" operator="equal">
      <formula>"NÃO"</formula>
    </cfRule>
    <cfRule type="cellIs" dxfId="252" priority="210" operator="equal">
      <formula>"SIM"</formula>
    </cfRule>
  </conditionalFormatting>
  <conditionalFormatting sqref="Y404">
    <cfRule type="cellIs" dxfId="251" priority="208" operator="equal">
      <formula>"OPORTUNIDADE"</formula>
    </cfRule>
  </conditionalFormatting>
  <conditionalFormatting sqref="Y404">
    <cfRule type="cellIs" dxfId="250" priority="206" operator="equal">
      <formula>"NÃO"</formula>
    </cfRule>
    <cfRule type="cellIs" dxfId="249" priority="207" operator="equal">
      <formula>"SIM"</formula>
    </cfRule>
  </conditionalFormatting>
  <conditionalFormatting sqref="Y404">
    <cfRule type="cellIs" dxfId="248" priority="205" operator="equal">
      <formula>"OPORTUNIDADE"</formula>
    </cfRule>
  </conditionalFormatting>
  <conditionalFormatting sqref="Y404">
    <cfRule type="cellIs" dxfId="247" priority="203" operator="equal">
      <formula>"NÃO"</formula>
    </cfRule>
    <cfRule type="cellIs" dxfId="246" priority="204" operator="equal">
      <formula>"SIM"</formula>
    </cfRule>
  </conditionalFormatting>
  <conditionalFormatting sqref="Y404">
    <cfRule type="cellIs" dxfId="245" priority="202" operator="equal">
      <formula>"OPORTUNIDADE"</formula>
    </cfRule>
  </conditionalFormatting>
  <conditionalFormatting sqref="Y404">
    <cfRule type="cellIs" dxfId="244" priority="200" operator="equal">
      <formula>"NÃO"</formula>
    </cfRule>
    <cfRule type="cellIs" dxfId="243" priority="201" operator="equal">
      <formula>"SIM"</formula>
    </cfRule>
  </conditionalFormatting>
  <conditionalFormatting sqref="Y404">
    <cfRule type="cellIs" dxfId="242" priority="199" operator="equal">
      <formula>"OPORTUNIDADE"</formula>
    </cfRule>
  </conditionalFormatting>
  <conditionalFormatting sqref="Y404">
    <cfRule type="cellIs" dxfId="241" priority="197" operator="equal">
      <formula>"NÃO"</formula>
    </cfRule>
    <cfRule type="cellIs" dxfId="240" priority="198" operator="equal">
      <formula>"SIM"</formula>
    </cfRule>
  </conditionalFormatting>
  <conditionalFormatting sqref="Y404">
    <cfRule type="cellIs" dxfId="239" priority="196" operator="equal">
      <formula>"OPORTUNIDADE"</formula>
    </cfRule>
  </conditionalFormatting>
  <conditionalFormatting sqref="Y404">
    <cfRule type="cellIs" dxfId="238" priority="194" operator="equal">
      <formula>"NÃO"</formula>
    </cfRule>
    <cfRule type="cellIs" dxfId="237" priority="195" operator="equal">
      <formula>"SIM"</formula>
    </cfRule>
  </conditionalFormatting>
  <conditionalFormatting sqref="Y404">
    <cfRule type="cellIs" dxfId="236" priority="193" operator="equal">
      <formula>"OPORTUNIDADE"</formula>
    </cfRule>
  </conditionalFormatting>
  <conditionalFormatting sqref="Y404">
    <cfRule type="cellIs" dxfId="235" priority="191" operator="equal">
      <formula>"NÃO"</formula>
    </cfRule>
    <cfRule type="cellIs" dxfId="234" priority="192" operator="equal">
      <formula>"SIM"</formula>
    </cfRule>
  </conditionalFormatting>
  <conditionalFormatting sqref="Y404">
    <cfRule type="cellIs" dxfId="233" priority="190" operator="equal">
      <formula>"OPORTUNIDADE"</formula>
    </cfRule>
  </conditionalFormatting>
  <conditionalFormatting sqref="Y404">
    <cfRule type="cellIs" dxfId="232" priority="188" operator="equal">
      <formula>"NÃO"</formula>
    </cfRule>
    <cfRule type="cellIs" dxfId="231" priority="189" operator="equal">
      <formula>"SIM"</formula>
    </cfRule>
  </conditionalFormatting>
  <conditionalFormatting sqref="Y404">
    <cfRule type="cellIs" dxfId="230" priority="187" operator="equal">
      <formula>"OPORTUNIDADE"</formula>
    </cfRule>
  </conditionalFormatting>
  <conditionalFormatting sqref="Y404">
    <cfRule type="cellIs" dxfId="229" priority="185" operator="equal">
      <formula>"NÃO"</formula>
    </cfRule>
    <cfRule type="cellIs" dxfId="228" priority="186" operator="equal">
      <formula>"SIM"</formula>
    </cfRule>
  </conditionalFormatting>
  <conditionalFormatting sqref="Y404">
    <cfRule type="cellIs" dxfId="227" priority="184" operator="equal">
      <formula>"OPORTUNIDADE"</formula>
    </cfRule>
  </conditionalFormatting>
  <conditionalFormatting sqref="Y404">
    <cfRule type="cellIs" dxfId="226" priority="182" operator="equal">
      <formula>"NÃO"</formula>
    </cfRule>
    <cfRule type="cellIs" dxfId="225" priority="183" operator="equal">
      <formula>"SIM"</formula>
    </cfRule>
  </conditionalFormatting>
  <conditionalFormatting sqref="Y404">
    <cfRule type="cellIs" dxfId="224" priority="181" operator="equal">
      <formula>"OPORTUNIDADE"</formula>
    </cfRule>
  </conditionalFormatting>
  <conditionalFormatting sqref="Y404">
    <cfRule type="cellIs" dxfId="223" priority="179" operator="equal">
      <formula>"NÃO"</formula>
    </cfRule>
    <cfRule type="cellIs" dxfId="222" priority="180" operator="equal">
      <formula>"SIM"</formula>
    </cfRule>
  </conditionalFormatting>
  <conditionalFormatting sqref="Y404">
    <cfRule type="cellIs" dxfId="221" priority="178" operator="equal">
      <formula>"OPORTUNIDADE"</formula>
    </cfRule>
  </conditionalFormatting>
  <conditionalFormatting sqref="Y404">
    <cfRule type="cellIs" dxfId="220" priority="176" operator="equal">
      <formula>"NÃO"</formula>
    </cfRule>
    <cfRule type="cellIs" dxfId="219" priority="177" operator="equal">
      <formula>"SIM"</formula>
    </cfRule>
  </conditionalFormatting>
  <conditionalFormatting sqref="Y404">
    <cfRule type="cellIs" dxfId="218" priority="175" operator="equal">
      <formula>"OPORTUNIDADE"</formula>
    </cfRule>
  </conditionalFormatting>
  <conditionalFormatting sqref="Y404">
    <cfRule type="cellIs" dxfId="217" priority="173" operator="equal">
      <formula>"NÃO"</formula>
    </cfRule>
    <cfRule type="cellIs" dxfId="216" priority="174" operator="equal">
      <formula>"SIM"</formula>
    </cfRule>
  </conditionalFormatting>
  <conditionalFormatting sqref="Y404">
    <cfRule type="cellIs" dxfId="215" priority="172" operator="equal">
      <formula>"OPORTUNIDADE"</formula>
    </cfRule>
  </conditionalFormatting>
  <conditionalFormatting sqref="Y404">
    <cfRule type="cellIs" dxfId="214" priority="170" operator="equal">
      <formula>"NÃO"</formula>
    </cfRule>
    <cfRule type="cellIs" dxfId="213" priority="171" operator="equal">
      <formula>"SIM"</formula>
    </cfRule>
  </conditionalFormatting>
  <conditionalFormatting sqref="Y404">
    <cfRule type="cellIs" dxfId="212" priority="169" operator="equal">
      <formula>"OPORTUNIDADE"</formula>
    </cfRule>
  </conditionalFormatting>
  <conditionalFormatting sqref="Y404">
    <cfRule type="cellIs" dxfId="211" priority="167" operator="equal">
      <formula>"NÃO"</formula>
    </cfRule>
    <cfRule type="cellIs" dxfId="210" priority="168" operator="equal">
      <formula>"SIM"</formula>
    </cfRule>
  </conditionalFormatting>
  <conditionalFormatting sqref="Y404">
    <cfRule type="cellIs" dxfId="209" priority="166" operator="equal">
      <formula>"OPORTUNIDADE"</formula>
    </cfRule>
  </conditionalFormatting>
  <conditionalFormatting sqref="Y404">
    <cfRule type="cellIs" dxfId="208" priority="164" operator="equal">
      <formula>"NÃO"</formula>
    </cfRule>
    <cfRule type="cellIs" dxfId="207" priority="165" operator="equal">
      <formula>"SIM"</formula>
    </cfRule>
  </conditionalFormatting>
  <conditionalFormatting sqref="Y404">
    <cfRule type="cellIs" dxfId="206" priority="163" operator="equal">
      <formula>"OPORTUNIDADE"</formula>
    </cfRule>
  </conditionalFormatting>
  <conditionalFormatting sqref="Y404">
    <cfRule type="cellIs" dxfId="205" priority="161" operator="equal">
      <formula>"NÃO"</formula>
    </cfRule>
    <cfRule type="cellIs" dxfId="204" priority="162" operator="equal">
      <formula>"SIM"</formula>
    </cfRule>
  </conditionalFormatting>
  <conditionalFormatting sqref="Y404">
    <cfRule type="cellIs" dxfId="203" priority="160" operator="equal">
      <formula>"OPORTUNIDADE"</formula>
    </cfRule>
  </conditionalFormatting>
  <conditionalFormatting sqref="Y404">
    <cfRule type="cellIs" dxfId="202" priority="158" operator="equal">
      <formula>"NÃO"</formula>
    </cfRule>
    <cfRule type="cellIs" dxfId="201" priority="159" operator="equal">
      <formula>"SIM"</formula>
    </cfRule>
  </conditionalFormatting>
  <conditionalFormatting sqref="Y404">
    <cfRule type="cellIs" dxfId="200" priority="157" operator="equal">
      <formula>"OPORTUNIDADE"</formula>
    </cfRule>
  </conditionalFormatting>
  <conditionalFormatting sqref="Y404">
    <cfRule type="cellIs" dxfId="199" priority="155" operator="equal">
      <formula>"NÃO"</formula>
    </cfRule>
    <cfRule type="cellIs" dxfId="198" priority="156" operator="equal">
      <formula>"SIM"</formula>
    </cfRule>
  </conditionalFormatting>
  <conditionalFormatting sqref="Y404">
    <cfRule type="cellIs" dxfId="197" priority="154" operator="equal">
      <formula>"OPORTUNIDADE"</formula>
    </cfRule>
  </conditionalFormatting>
  <conditionalFormatting sqref="Y404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Y404">
    <cfRule type="cellIs" dxfId="194" priority="151" operator="equal">
      <formula>"OPORTUNIDADE"</formula>
    </cfRule>
  </conditionalFormatting>
  <conditionalFormatting sqref="Y404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Y404">
    <cfRule type="cellIs" dxfId="191" priority="148" operator="equal">
      <formula>"OPORTUNIDADE"</formula>
    </cfRule>
  </conditionalFormatting>
  <conditionalFormatting sqref="Y404">
    <cfRule type="cellIs" dxfId="190" priority="146" operator="equal">
      <formula>"NÃO"</formula>
    </cfRule>
    <cfRule type="cellIs" dxfId="189" priority="147" operator="equal">
      <formula>"SIM"</formula>
    </cfRule>
  </conditionalFormatting>
  <conditionalFormatting sqref="Y407">
    <cfRule type="cellIs" dxfId="188" priority="145" operator="equal">
      <formula>"OPORTUNIDADE"</formula>
    </cfRule>
  </conditionalFormatting>
  <conditionalFormatting sqref="Y407">
    <cfRule type="cellIs" dxfId="187" priority="143" operator="equal">
      <formula>"NÃO"</formula>
    </cfRule>
    <cfRule type="cellIs" dxfId="186" priority="144" operator="equal">
      <formula>"SIM"</formula>
    </cfRule>
  </conditionalFormatting>
  <conditionalFormatting sqref="Z407">
    <cfRule type="cellIs" dxfId="185" priority="142" operator="equal">
      <formula>"OPORTUNIDADE"</formula>
    </cfRule>
  </conditionalFormatting>
  <conditionalFormatting sqref="Z407">
    <cfRule type="cellIs" dxfId="184" priority="140" operator="equal">
      <formula>"NÃO"</formula>
    </cfRule>
    <cfRule type="cellIs" dxfId="183" priority="141" operator="equal">
      <formula>"SIM"</formula>
    </cfRule>
  </conditionalFormatting>
  <conditionalFormatting sqref="Z407">
    <cfRule type="cellIs" dxfId="182" priority="139" operator="equal">
      <formula>"OPORTUNIDADE"</formula>
    </cfRule>
  </conditionalFormatting>
  <conditionalFormatting sqref="Z407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Z407">
    <cfRule type="cellIs" dxfId="179" priority="136" operator="equal">
      <formula>"OPORTUNIDADE"</formula>
    </cfRule>
  </conditionalFormatting>
  <conditionalFormatting sqref="Z407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407">
    <cfRule type="cellIs" dxfId="176" priority="133" operator="equal">
      <formula>"OPORTUNIDADE"</formula>
    </cfRule>
  </conditionalFormatting>
  <conditionalFormatting sqref="Z407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Z407">
    <cfRule type="cellIs" dxfId="173" priority="130" operator="equal">
      <formula>"OPORTUNIDADE"</formula>
    </cfRule>
  </conditionalFormatting>
  <conditionalFormatting sqref="Z407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BK1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0" priority="123" operator="equal">
      <formula>"OPORTUNIDADE"</formula>
    </cfRule>
  </conditionalFormatting>
  <conditionalFormatting sqref="Z20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0">
    <cfRule type="cellIs" dxfId="167" priority="120" operator="equal">
      <formula>"OPORTUNIDADE"</formula>
    </cfRule>
  </conditionalFormatting>
  <conditionalFormatting sqref="Y20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19">
    <cfRule type="cellIs" dxfId="164" priority="117" operator="equal">
      <formula>"OPORTUNIDADE"</formula>
    </cfRule>
  </conditionalFormatting>
  <conditionalFormatting sqref="Z19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19">
    <cfRule type="cellIs" dxfId="161" priority="99" operator="equal">
      <formula>"OPORTUNIDADE"</formula>
    </cfRule>
  </conditionalFormatting>
  <conditionalFormatting sqref="Z19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Z19">
    <cfRule type="cellIs" dxfId="158" priority="96" operator="equal">
      <formula>"OPORTUNIDADE"</formula>
    </cfRule>
  </conditionalFormatting>
  <conditionalFormatting sqref="Z19">
    <cfRule type="cellIs" dxfId="157" priority="94" operator="equal">
      <formula>"NÃO"</formula>
    </cfRule>
    <cfRule type="cellIs" dxfId="156" priority="95" operator="equal">
      <formula>"SIM"</formula>
    </cfRule>
  </conditionalFormatting>
  <conditionalFormatting sqref="Z19">
    <cfRule type="cellIs" dxfId="155" priority="93" operator="equal">
      <formula>"OPORTUNIDADE"</formula>
    </cfRule>
  </conditionalFormatting>
  <conditionalFormatting sqref="Z19">
    <cfRule type="cellIs" dxfId="154" priority="91" operator="equal">
      <formula>"NÃO"</formula>
    </cfRule>
    <cfRule type="cellIs" dxfId="153" priority="92" operator="equal">
      <formula>"SIM"</formula>
    </cfRule>
  </conditionalFormatting>
  <conditionalFormatting sqref="Z19">
    <cfRule type="cellIs" dxfId="152" priority="90" operator="equal">
      <formula>"OPORTUNIDADE"</formula>
    </cfRule>
  </conditionalFormatting>
  <conditionalFormatting sqref="Z19">
    <cfRule type="cellIs" dxfId="151" priority="88" operator="equal">
      <formula>"NÃO"</formula>
    </cfRule>
    <cfRule type="cellIs" dxfId="150" priority="89" operator="equal">
      <formula>"SIM"</formula>
    </cfRule>
  </conditionalFormatting>
  <conditionalFormatting sqref="Z19">
    <cfRule type="cellIs" dxfId="149" priority="87" operator="equal">
      <formula>"OPORTUNIDADE"</formula>
    </cfRule>
  </conditionalFormatting>
  <conditionalFormatting sqref="Z19">
    <cfRule type="cellIs" dxfId="148" priority="85" operator="equal">
      <formula>"NÃO"</formula>
    </cfRule>
    <cfRule type="cellIs" dxfId="147" priority="86" operator="equal">
      <formula>"SIM"</formula>
    </cfRule>
  </conditionalFormatting>
  <conditionalFormatting sqref="Z19">
    <cfRule type="cellIs" dxfId="146" priority="84" operator="equal">
      <formula>"OPORTUNIDADE"</formula>
    </cfRule>
  </conditionalFormatting>
  <conditionalFormatting sqref="Z19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Z19">
    <cfRule type="cellIs" dxfId="143" priority="81" operator="equal">
      <formula>"OPORTUNIDADE"</formula>
    </cfRule>
  </conditionalFormatting>
  <conditionalFormatting sqref="Z19">
    <cfRule type="cellIs" dxfId="142" priority="79" operator="equal">
      <formula>"NÃO"</formula>
    </cfRule>
    <cfRule type="cellIs" dxfId="141" priority="80" operator="equal">
      <formula>"SIM"</formula>
    </cfRule>
  </conditionalFormatting>
  <conditionalFormatting sqref="Z19">
    <cfRule type="cellIs" dxfId="140" priority="78" operator="equal">
      <formula>"OPORTUNIDADE"</formula>
    </cfRule>
  </conditionalFormatting>
  <conditionalFormatting sqref="Z19">
    <cfRule type="cellIs" dxfId="139" priority="76" operator="equal">
      <formula>"NÃO"</formula>
    </cfRule>
    <cfRule type="cellIs" dxfId="138" priority="77" operator="equal">
      <formula>"SIM"</formula>
    </cfRule>
  </conditionalFormatting>
  <conditionalFormatting sqref="Z19">
    <cfRule type="cellIs" dxfId="137" priority="75" operator="equal">
      <formula>"OPORTUNIDADE"</formula>
    </cfRule>
  </conditionalFormatting>
  <conditionalFormatting sqref="Z19">
    <cfRule type="cellIs" dxfId="136" priority="73" operator="equal">
      <formula>"NÃO"</formula>
    </cfRule>
    <cfRule type="cellIs" dxfId="135" priority="74" operator="equal">
      <formula>"SIM"</formula>
    </cfRule>
  </conditionalFormatting>
  <conditionalFormatting sqref="Z19">
    <cfRule type="cellIs" dxfId="134" priority="69" operator="equal">
      <formula>"OPORTUNIDADE"</formula>
    </cfRule>
  </conditionalFormatting>
  <conditionalFormatting sqref="Z19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Z19">
    <cfRule type="cellIs" dxfId="131" priority="66" operator="equal">
      <formula>"OPORTUNIDADE"</formula>
    </cfRule>
  </conditionalFormatting>
  <conditionalFormatting sqref="Z19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Y19">
    <cfRule type="cellIs" dxfId="128" priority="33" operator="equal">
      <formula>"OPORTUNIDADE"</formula>
    </cfRule>
  </conditionalFormatting>
  <conditionalFormatting sqref="Y19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2:Z22">
    <cfRule type="cellIs" dxfId="125" priority="30" operator="equal">
      <formula>"OPORTUNIDADE"</formula>
    </cfRule>
  </conditionalFormatting>
  <conditionalFormatting sqref="Y22:Z2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2" priority="20" operator="equal">
      <formula>"OPORTUNIDADE"</formula>
    </cfRule>
  </conditionalFormatting>
  <conditionalFormatting sqref="Z3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0">
    <cfRule type="cellIs" dxfId="119" priority="17" operator="equal">
      <formula>"OPORTUNIDADE"</formula>
    </cfRule>
  </conditionalFormatting>
  <conditionalFormatting sqref="Y3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16" priority="13" operator="equal">
      <formula>"OPORTUNIDADE"</formula>
    </cfRule>
  </conditionalFormatting>
  <conditionalFormatting sqref="Z27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7:Y28">
    <cfRule type="cellIs" dxfId="113" priority="10" operator="equal">
      <formula>"OPORTUNIDADE"</formula>
    </cfRule>
  </conditionalFormatting>
  <conditionalFormatting sqref="Y27:Y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28">
    <cfRule type="cellIs" dxfId="110" priority="7" operator="equal">
      <formula>"OPORTUNIDADE"</formula>
    </cfRule>
  </conditionalFormatting>
  <conditionalFormatting sqref="Z2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9:Z29">
    <cfRule type="cellIs" dxfId="107" priority="4" operator="equal">
      <formula>"OPORTUNIDADE"</formula>
    </cfRule>
  </conditionalFormatting>
  <conditionalFormatting sqref="Y29:Z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0" t="s">
        <v>1271</v>
      </c>
      <c r="D5" s="351"/>
      <c r="E5" s="351"/>
      <c r="F5" s="351"/>
      <c r="G5" s="351"/>
      <c r="H5" s="351"/>
      <c r="I5" s="351"/>
      <c r="J5" s="352"/>
      <c r="K5" s="353" t="s">
        <v>1272</v>
      </c>
      <c r="L5" s="354"/>
      <c r="M5" s="354"/>
      <c r="N5" s="354"/>
      <c r="O5" s="355" t="s">
        <v>1273</v>
      </c>
      <c r="P5" s="356"/>
      <c r="Q5" s="357"/>
    </row>
    <row r="6" spans="1:17" s="93" customFormat="1" ht="15.75" customHeight="1">
      <c r="A6" s="87" t="s">
        <v>1274</v>
      </c>
      <c r="B6" s="94" t="s">
        <v>1275</v>
      </c>
      <c r="C6" s="95" t="s">
        <v>1163</v>
      </c>
      <c r="D6" s="96" t="s">
        <v>1164</v>
      </c>
      <c r="E6" s="95" t="s">
        <v>1276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1277</v>
      </c>
      <c r="M6" s="139" t="s">
        <v>628</v>
      </c>
      <c r="N6" s="140" t="s">
        <v>1158</v>
      </c>
      <c r="O6" s="246" t="s">
        <v>1201</v>
      </c>
      <c r="P6" s="157"/>
      <c r="Q6" s="193" t="s">
        <v>1278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1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2</v>
      </c>
      <c r="P9" s="90"/>
      <c r="Q9" s="145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2</v>
      </c>
      <c r="P15" s="90"/>
      <c r="Q15" s="145" t="str">
        <f>IF($A$2=1,IF(FN_MC!BJ13="","*",FN_MC!BJ13),IF(FN_MC!BK13="","*",FN_MC!BK13))</f>
        <v>MC1 08:13, segue em intervalo da socadara no km 295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V86</v>
      </c>
      <c r="F26" s="99" t="str">
        <f>IF(FN_MC!H24="","*",FN_MC!H24)</f>
        <v>TID2</v>
      </c>
      <c r="G26" s="99" t="str">
        <f>IF(FN_MC!M24="","*",FN_MC!M24)</f>
        <v>TID-TVI</v>
      </c>
      <c r="H26" s="154">
        <f>IF(FN_MC!K24="","*",FN_MC!K24)</f>
        <v>200</v>
      </c>
      <c r="I26" s="132">
        <f>IF(FN_MC!O24="","*",FN_MC!O24)</f>
        <v>0.39583333333333331</v>
      </c>
      <c r="J26" s="132">
        <f>IF(FN_MC!P24="","*",FN_MC!P24)</f>
        <v>6.25E-2</v>
      </c>
      <c r="K26" s="141" t="str">
        <f>IF(FN_MC!AK24="","*",FN_MC!AK24)</f>
        <v>TID2</v>
      </c>
      <c r="L26" s="141" t="str">
        <f>IF(FN_MC!AM24="","*",FN_MC!AM24)</f>
        <v>TID-TVI</v>
      </c>
      <c r="M26" s="141">
        <f>IF(FN_MC!AP24="","*",FN_MC!AP24)</f>
        <v>200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Oportunidade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FRANCISCO (TF-670)</v>
      </c>
      <c r="F27" s="99" t="str">
        <f>IF(FN_MC!H25="","*",FN_MC!H25)</f>
        <v>TQIK73</v>
      </c>
      <c r="G27" s="99" t="str">
        <f>IF(FN_MC!M25="","*",FN_MC!M25)</f>
        <v>TQI-TSP</v>
      </c>
      <c r="H27" s="154">
        <f>IF(FN_MC!K25="","*",FN_MC!K25)</f>
        <v>64.563999999999993</v>
      </c>
      <c r="I27" s="132">
        <f>IF(FN_MC!O25="","*",FN_MC!O25)</f>
        <v>0.375</v>
      </c>
      <c r="J27" s="132">
        <f>IF(FN_MC!P25="","*",FN_MC!P25)</f>
        <v>6.25E-2</v>
      </c>
      <c r="K27" s="141" t="str">
        <f>IF(FN_MC!AK25="","*",FN_MC!AK25)</f>
        <v>TQIK73</v>
      </c>
      <c r="L27" s="141" t="str">
        <f>IF(FN_MC!AM25="","*",FN_MC!AM25)</f>
        <v>TQI-TSP</v>
      </c>
      <c r="M27" s="141">
        <f>IF(FN_MC!AP25="","*",FN_MC!AP25)</f>
        <v>64.563999999999993</v>
      </c>
      <c r="N27" s="141" t="str">
        <f>IF(FN_MC!AM25="","*",FN_MC!AM25)</f>
        <v>TQI-TSP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MALHA CENTRAL</v>
      </c>
      <c r="D28" s="99" t="str">
        <f>IF(FN_MC!T26="","*",FN_MC!T26)</f>
        <v>RAMAL</v>
      </c>
      <c r="E28" s="99" t="str">
        <f>IF(FN_MC!D26="","*",FN_MC!D26)</f>
        <v>V80</v>
      </c>
      <c r="F28" s="99" t="str">
        <f>IF(FN_MC!H26="","*",FN_MC!H26)</f>
        <v>ZDK</v>
      </c>
      <c r="G28" s="99" t="str">
        <f>IF(FN_MC!M26="","*",FN_MC!M26)</f>
        <v>ZDK</v>
      </c>
      <c r="H28" s="154">
        <f>IF(FN_MC!K26="","*",FN_MC!K26)</f>
        <v>252</v>
      </c>
      <c r="I28" s="132">
        <f>IF(FN_MC!O26="","*",FN_MC!O26)</f>
        <v>0.35416666666666669</v>
      </c>
      <c r="J28" s="132">
        <f>IF(FN_MC!P26="","*",FN_MC!P26)</f>
        <v>4.1666666666666664E-2</v>
      </c>
      <c r="K28" s="141" t="str">
        <f>IF(FN_MC!AK26="","*",FN_MC!AK26)</f>
        <v>ZDK</v>
      </c>
      <c r="L28" s="141" t="str">
        <f>IF(FN_MC!AM26="","*",FN_MC!AM26)</f>
        <v>ZDK</v>
      </c>
      <c r="M28" s="141">
        <f>IF(FN_MC!AP26="","*",FN_MC!AP26)</f>
        <v>252</v>
      </c>
      <c r="N28" s="141" t="str">
        <f>IF(FN_MC!AM26="","*",FN_MC!AM26)</f>
        <v>ZDK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E17</v>
      </c>
      <c r="F29" s="99" t="str">
        <f>IF(FN_MC!H27="","*",FN_MC!H27)</f>
        <v>ZDK1</v>
      </c>
      <c r="G29" s="99" t="str">
        <f>IF(FN_MC!M27="","*",FN_MC!M27)</f>
        <v>ZDK-ZVT</v>
      </c>
      <c r="H29" s="154">
        <f>IF(FN_MC!K27="","*",FN_MC!K27)</f>
        <v>251</v>
      </c>
      <c r="I29" s="132">
        <f>IF(FN_MC!O27="","*",FN_MC!O27)</f>
        <v>0.375</v>
      </c>
      <c r="J29" s="132">
        <f>IF(FN_MC!P27="","*",FN_MC!P27)</f>
        <v>0.125</v>
      </c>
      <c r="K29" s="141" t="str">
        <f>IF(FN_MC!AK27="","*",FN_MC!AK27)</f>
        <v>ZDK1</v>
      </c>
      <c r="L29" s="141" t="str">
        <f>IF(FN_MC!AM27="","*",FN_MC!AM27)</f>
        <v>ZDK-ZVT</v>
      </c>
      <c r="M29" s="141">
        <f>IF(FN_MC!AP27="","*",FN_MC!AP27)</f>
        <v>251</v>
      </c>
      <c r="N29" s="141" t="str">
        <f>IF(FN_MC!AM27="","*",FN_MC!AM27)</f>
        <v>ZDK-ZVT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PPN-POV</v>
      </c>
      <c r="E30" s="99" t="str">
        <f>IF(FN_MC!D28="","*",FN_MC!D28)</f>
        <v>W53</v>
      </c>
      <c r="F30" s="99" t="str">
        <f>IF(FN_MC!H28="","*",FN_MC!H28)</f>
        <v>PUR</v>
      </c>
      <c r="G30" s="99" t="str">
        <f>IF(FN_MC!M28="","*",FN_MC!M28)</f>
        <v>PUR-PJG</v>
      </c>
      <c r="H30" s="154">
        <f>IF(FN_MC!K28="","*",FN_MC!K28)</f>
        <v>1290</v>
      </c>
      <c r="I30" s="132">
        <f>IF(FN_MC!O28="","*",FN_MC!O28)</f>
        <v>0.33333333333333331</v>
      </c>
      <c r="J30" s="132">
        <f>IF(FN_MC!P28="","*",FN_MC!P28)</f>
        <v>4.1666666666666664E-2</v>
      </c>
      <c r="K30" s="141" t="str">
        <f>IF(FN_MC!AK28="","*",FN_MC!AK28)</f>
        <v>PUR</v>
      </c>
      <c r="L30" s="141" t="str">
        <f>IF(FN_MC!AM28="","*",FN_MC!AM28)</f>
        <v>PUR-PJG</v>
      </c>
      <c r="M30" s="141">
        <f>IF(FN_MC!AP28="","*",FN_MC!AP28)</f>
        <v>1290</v>
      </c>
      <c r="N30" s="141" t="str">
        <f>IF(FN_MC!AM28="","*",FN_MC!AM28)</f>
        <v>PUR-PJG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PRV-POV</v>
      </c>
      <c r="E31" s="99" t="str">
        <f>IF(FN_MC!D29="","*",FN_MC!D29)</f>
        <v>W94</v>
      </c>
      <c r="F31" s="99" t="str">
        <f>IF(FN_MC!H29="","*",FN_MC!H29)</f>
        <v>PSG</v>
      </c>
      <c r="G31" s="99" t="str">
        <f>IF(FN_MC!M29="","*",FN_MC!M29)</f>
        <v>POA-PAM</v>
      </c>
      <c r="H31" s="154">
        <f>IF(FN_MC!K29="","*",FN_MC!K29)</f>
        <v>1882</v>
      </c>
      <c r="I31" s="132">
        <f>IF(FN_MC!O29="","*",FN_MC!O29)</f>
        <v>0.375</v>
      </c>
      <c r="J31" s="132">
        <f>IF(FN_MC!P29="","*",FN_MC!P29)</f>
        <v>4.1666666666666664E-2</v>
      </c>
      <c r="K31" s="141" t="str">
        <f>IF(FN_MC!AK29="","*",FN_MC!AK29)</f>
        <v>PSG</v>
      </c>
      <c r="L31" s="141" t="str">
        <f>IF(FN_MC!AM29="","*",FN_MC!AM29)</f>
        <v>POA-PAM</v>
      </c>
      <c r="M31" s="141">
        <f>IF(FN_MC!AP29="","*",FN_MC!AP29)</f>
        <v>1882</v>
      </c>
      <c r="N31" s="141" t="str">
        <f>IF(FN_MC!AM29="","*",FN_MC!AM29)</f>
        <v>POA-PAM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8"/>
      <c r="B1" s="359"/>
      <c r="C1" s="360"/>
      <c r="L1" s="101"/>
      <c r="M1" s="124"/>
      <c r="N1" s="294"/>
      <c r="O1" s="294"/>
      <c r="P1" s="170"/>
      <c r="Q1" s="361" t="s">
        <v>1211</v>
      </c>
      <c r="R1" s="362"/>
      <c r="U1" s="102"/>
      <c r="V1" s="363" t="s">
        <v>1279</v>
      </c>
      <c r="W1" s="363"/>
      <c r="X1" s="363"/>
      <c r="Y1" s="104"/>
    </row>
    <row r="2" spans="1:25" s="100" customFormat="1" ht="11.25" customHeight="1">
      <c r="A2" s="105" t="s">
        <v>1280</v>
      </c>
      <c r="B2" s="105" t="s">
        <v>1275</v>
      </c>
      <c r="C2" s="105" t="s">
        <v>605</v>
      </c>
      <c r="D2" s="106" t="s">
        <v>1163</v>
      </c>
      <c r="E2" s="106" t="s">
        <v>1164</v>
      </c>
      <c r="F2" s="106" t="s">
        <v>1274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1281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*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*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Oportunidade</v>
      </c>
      <c r="C22" s="109" t="str">
        <f>IF(FN_MC!Z24="","*",FN_MC!Z24)</f>
        <v>*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V86</v>
      </c>
      <c r="H22" s="110" t="str">
        <f>IF(FN_MC!F24="","*",FN_MC!F24)</f>
        <v>MECANIZAÇÃO - SOCADORA</v>
      </c>
      <c r="I22" s="110" t="str">
        <f>IF(FN_MC!H24="","*",FN_MC!H24)</f>
        <v>TID2</v>
      </c>
      <c r="J22" s="110" t="str">
        <f>IF(FN_MC!I24="","*",FN_MC!I24)</f>
        <v>TID2</v>
      </c>
      <c r="K22" s="110" t="str">
        <f>IF(FN_MC!M24="","*",FN_MC!M24)</f>
        <v>TID-TVI</v>
      </c>
      <c r="L22" s="110" t="str">
        <f>IF(FN_MC!N24="","*",FN_MC!N24)</f>
        <v>TID201</v>
      </c>
      <c r="M22" s="111">
        <f>IF(FN_MC!J24="","*",FN_MC!J24)</f>
        <v>74</v>
      </c>
      <c r="N22" s="296">
        <f>IF(FN_MC!K24="","*",FN_MC!K24)</f>
        <v>200</v>
      </c>
      <c r="O22" s="296">
        <f>IF(FN_MC!L24="","*",FN_MC!L24)</f>
        <v>194</v>
      </c>
      <c r="P22" s="111"/>
      <c r="Q22" s="128">
        <f>IF(FN_MC!O24="","*",FN_MC!O24)</f>
        <v>0.39583333333333331</v>
      </c>
      <c r="R22" s="128">
        <f>IF(FN_MC!P24="","*",FN_MC!P24)</f>
        <v>6.25E-2</v>
      </c>
      <c r="S22" s="110" t="str">
        <f>IF(FN_MC!Q24="","*",CONCATENATE(FN_MC!Q24," ",FN_MC!R24))</f>
        <v>840 M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Oportunidade</v>
      </c>
      <c r="C23" s="109" t="str">
        <f>IF(FN_MC!Z25="","*",FN_MC!Z25)</f>
        <v>*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FRANCISCO (TF-670)</v>
      </c>
      <c r="H23" s="110" t="str">
        <f>IF(FN_MC!F25="","*",FN_MC!F25)</f>
        <v>PDM - SOLDA</v>
      </c>
      <c r="I23" s="110" t="str">
        <f>IF(FN_MC!H25="","*",FN_MC!H25)</f>
        <v>TQIK73</v>
      </c>
      <c r="J23" s="110" t="str">
        <f>IF(FN_MC!I25="","*",FN_MC!I25)</f>
        <v>-</v>
      </c>
      <c r="K23" s="110" t="str">
        <f>IF(FN_MC!M25="","*",FN_MC!M25)</f>
        <v>TQI-TSP</v>
      </c>
      <c r="L23" s="110" t="str">
        <f>IF(FN_MC!N25="","*",FN_MC!N25)</f>
        <v>TQIK73</v>
      </c>
      <c r="M23" s="111">
        <f>IF(FN_MC!J25="","*",FN_MC!J25)</f>
        <v>74</v>
      </c>
      <c r="N23" s="296">
        <f>IF(FN_MC!K25="","*",FN_MC!K25)</f>
        <v>64.563999999999993</v>
      </c>
      <c r="O23" s="296">
        <f>IF(FN_MC!L25="","*",FN_MC!L25)</f>
        <v>63.7</v>
      </c>
      <c r="P23" s="111"/>
      <c r="Q23" s="128">
        <f>IF(FN_MC!O25="","*",FN_MC!O25)</f>
        <v>0.375</v>
      </c>
      <c r="R23" s="128">
        <f>IF(FN_MC!P25="","*",FN_MC!P25)</f>
        <v>6.25E-2</v>
      </c>
      <c r="S23" s="110" t="str">
        <f>IF(FN_MC!Q25="","*",CONCATENATE(FN_MC!Q25," ",FN_MC!R25))</f>
        <v>2 Nº DE SOLDA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Oportunidade</v>
      </c>
      <c r="C24" s="109" t="str">
        <f>IF(FN_MC!Z26="","*",FN_MC!Z26)</f>
        <v>*</v>
      </c>
      <c r="D24" s="110" t="str">
        <f>IF(FN_MC!S26="","*",FN_MC!S26)</f>
        <v>MALHA CENTRAL</v>
      </c>
      <c r="E24" s="110" t="str">
        <f>IF(FN_MC!T26="","*",FN_MC!T26)</f>
        <v>RAMAL</v>
      </c>
      <c r="F24" s="110">
        <f>IF(FN_MC!B26="","*",FN_MC!B26)</f>
        <v>45993</v>
      </c>
      <c r="G24" s="110" t="str">
        <f>IF(FN_MC!D26="","*",FN_MC!D26)</f>
        <v>V80</v>
      </c>
      <c r="H24" s="110" t="str">
        <f>IF(FN_MC!F26="","*",FN_MC!F26)</f>
        <v>INSPEÇÃO RIV</v>
      </c>
      <c r="I24" s="110" t="str">
        <f>IF(FN_MC!H26="","*",FN_MC!H26)</f>
        <v>ZDK</v>
      </c>
      <c r="J24" s="110" t="str">
        <f>IF(FN_MC!I26="","*",FN_MC!I26)</f>
        <v>ZPD</v>
      </c>
      <c r="K24" s="110" t="str">
        <f>IF(FN_MC!M26="","*",FN_MC!M26)</f>
        <v>ZDK</v>
      </c>
      <c r="L24" s="110" t="str">
        <f>IF(FN_MC!N26="","*",FN_MC!N26)</f>
        <v>ZDK1</v>
      </c>
      <c r="M24" s="111">
        <f>IF(FN_MC!J26="","*",FN_MC!J26)</f>
        <v>78</v>
      </c>
      <c r="N24" s="296">
        <f>IF(FN_MC!K26="","*",FN_MC!K26)</f>
        <v>252</v>
      </c>
      <c r="O24" s="296" t="str">
        <f>IF(FN_MC!L26="","*",FN_MC!L26)</f>
        <v>-</v>
      </c>
      <c r="P24" s="111"/>
      <c r="Q24" s="128">
        <f>IF(FN_MC!O26="","*",FN_MC!O26)</f>
        <v>0.35416666666666669</v>
      </c>
      <c r="R24" s="128">
        <f>IF(FN_MC!P26="","*",FN_MC!P26)</f>
        <v>4.1666666666666664E-2</v>
      </c>
      <c r="S24" s="110" t="str">
        <f>IF(FN_MC!Q26="","*",CONCATENATE(FN_MC!Q26," ",FN_MC!R26))</f>
        <v>1 BINÁRIO</v>
      </c>
      <c r="T24" s="110" t="str">
        <f>IF(FN_MC!V26="","*",FN_MC!V26)</f>
        <v>Fernanda</v>
      </c>
      <c r="U24" s="110" t="str">
        <f>IF(FN_MC!W26="","*",FN_MC!W26)</f>
        <v>Inspeção RIV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*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45993</v>
      </c>
      <c r="G25" s="110" t="str">
        <f>IF(FN_MC!D27="","*",FN_MC!D27)</f>
        <v>E17</v>
      </c>
      <c r="H25" s="110" t="str">
        <f>IF(FN_MC!F27="","*",FN_MC!F27)</f>
        <v>CAMINHÃO DE SOLDA</v>
      </c>
      <c r="I25" s="110" t="str">
        <f>IF(FN_MC!H27="","*",FN_MC!H27)</f>
        <v>ZDK1</v>
      </c>
      <c r="J25" s="110" t="str">
        <f>IF(FN_MC!I27="","*",FN_MC!I27)</f>
        <v>ZDK1</v>
      </c>
      <c r="K25" s="110" t="str">
        <f>IF(FN_MC!M27="","*",FN_MC!M27)</f>
        <v>ZDK-ZVT</v>
      </c>
      <c r="L25" s="110" t="str">
        <f>IF(FN_MC!N27="","*",FN_MC!N27)</f>
        <v>ZDK1/ZDKZVT</v>
      </c>
      <c r="M25" s="111">
        <f>IF(FN_MC!J27="","*",FN_MC!J27)</f>
        <v>78</v>
      </c>
      <c r="N25" s="296">
        <f>IF(FN_MC!K27="","*",FN_MC!K27)</f>
        <v>251</v>
      </c>
      <c r="O25" s="296">
        <f>IF(FN_MC!L27="","*",FN_MC!L27)</f>
        <v>244</v>
      </c>
      <c r="P25" s="111"/>
      <c r="Q25" s="128">
        <f>IF(FN_MC!O27="","*",FN_MC!O27)</f>
        <v>0.375</v>
      </c>
      <c r="R25" s="128">
        <f>IF(FN_MC!P27="","*",FN_MC!P27)</f>
        <v>0.125</v>
      </c>
      <c r="S25" s="110" t="str">
        <f>IF(FN_MC!Q27="","*",CONCATENATE(FN_MC!Q27," ",FN_MC!R27))</f>
        <v>3 Nº DE SOLDA</v>
      </c>
      <c r="T25" s="110" t="str">
        <f>IF(FN_MC!V27="","*",FN_MC!V27)</f>
        <v>Higor</v>
      </c>
      <c r="U25" s="110" t="str">
        <f>IF(FN_MC!W27="","*",FN_MC!W27)</f>
        <v xml:space="preserve">Caminhão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MALHA CENTRAL</v>
      </c>
      <c r="E26" s="110" t="str">
        <f>IF(FN_MC!T28="","*",FN_MC!T28)</f>
        <v>PPN-POV</v>
      </c>
      <c r="F26" s="110">
        <f>IF(FN_MC!B28="","*",FN_MC!B28)</f>
        <v>45993</v>
      </c>
      <c r="G26" s="110" t="str">
        <f>IF(FN_MC!D28="","*",FN_MC!D28)</f>
        <v>W53</v>
      </c>
      <c r="H26" s="110" t="str">
        <f>IF(FN_MC!F28="","*",FN_MC!F28)</f>
        <v>DESLOCAMENTO</v>
      </c>
      <c r="I26" s="110" t="str">
        <f>IF(FN_MC!H28="","*",FN_MC!H28)</f>
        <v>PUR</v>
      </c>
      <c r="J26" s="110" t="str">
        <f>IF(FN_MC!I28="","*",FN_MC!I28)</f>
        <v>PJG</v>
      </c>
      <c r="K26" s="110" t="str">
        <f>IF(FN_MC!M28="","*",FN_MC!M28)</f>
        <v>PUR-PJG</v>
      </c>
      <c r="L26" s="110" t="str">
        <f>IF(FN_MC!N28="","*",FN_MC!N28)</f>
        <v>PURPJG</v>
      </c>
      <c r="M26" s="111">
        <f>IF(FN_MC!J28="","*",FN_MC!J28)</f>
        <v>101</v>
      </c>
      <c r="N26" s="296">
        <f>IF(FN_MC!K28="","*",FN_MC!K28)</f>
        <v>1290</v>
      </c>
      <c r="O26" s="296" t="str">
        <f>IF(FN_MC!L28="","*",FN_MC!L28)</f>
        <v>-</v>
      </c>
      <c r="P26" s="111"/>
      <c r="Q26" s="128">
        <f>IF(FN_MC!O28="","*",FN_MC!O28)</f>
        <v>0.33333333333333331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Francyslaine</v>
      </c>
      <c r="U26" s="110" t="str">
        <f>IF(FN_MC!W28="","*",FN_MC!W28)</f>
        <v>Deslocamento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*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PRV-POV</v>
      </c>
      <c r="F27" s="110">
        <f>IF(FN_MC!B29="","*",FN_MC!B29)</f>
        <v>45993</v>
      </c>
      <c r="G27" s="110" t="str">
        <f>IF(FN_MC!D29="","*",FN_MC!D29)</f>
        <v>W94</v>
      </c>
      <c r="H27" s="110" t="str">
        <f>IF(FN_MC!F29="","*",FN_MC!F29)</f>
        <v>OUTRAS ATIVIDADES</v>
      </c>
      <c r="I27" s="110" t="str">
        <f>IF(FN_MC!H29="","*",FN_MC!H29)</f>
        <v>PSG</v>
      </c>
      <c r="J27" s="110" t="str">
        <f>IF(FN_MC!I29="","*",FN_MC!I29)</f>
        <v>PPR</v>
      </c>
      <c r="K27" s="110" t="str">
        <f>IF(FN_MC!M29="","*",FN_MC!M29)</f>
        <v>POA-PAM</v>
      </c>
      <c r="L27" s="110" t="str">
        <f>IF(FN_MC!N29="","*",FN_MC!N29)</f>
        <v>POAPAM</v>
      </c>
      <c r="M27" s="111">
        <f>IF(FN_MC!J29="","*",FN_MC!J29)</f>
        <v>103</v>
      </c>
      <c r="N27" s="296">
        <f>IF(FN_MC!K29="","*",FN_MC!K29)</f>
        <v>1882</v>
      </c>
      <c r="O27" s="296" t="str">
        <f>IF(FN_MC!L29="","*",FN_MC!L29)</f>
        <v>-</v>
      </c>
      <c r="P27" s="111"/>
      <c r="Q27" s="128">
        <f>IF(FN_MC!O29="","*",FN_MC!O29)</f>
        <v>0.375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 xml:space="preserve">Lucas </v>
      </c>
      <c r="U27" s="110" t="str">
        <f>IF(FN_MC!W29="","*",FN_MC!W29)</f>
        <v xml:space="preserve">Descarga de trilho + dormentes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1282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1283</v>
      </c>
      <c r="C2" s="95" t="s">
        <v>1148</v>
      </c>
      <c r="D2" s="95" t="s">
        <v>1150</v>
      </c>
      <c r="E2" s="95" t="s">
        <v>1284</v>
      </c>
      <c r="F2" s="95" t="s">
        <v>1285</v>
      </c>
      <c r="G2" s="95" t="s">
        <v>1286</v>
      </c>
      <c r="H2" s="95" t="s">
        <v>1287</v>
      </c>
      <c r="I2" s="95" t="s">
        <v>1288</v>
      </c>
      <c r="J2" s="95" t="s">
        <v>1289</v>
      </c>
      <c r="K2" s="131" t="s">
        <v>1290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*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*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*</v>
      </c>
      <c r="C22" s="121">
        <f>IF(FN_MC!B24="","*",FN_MC!B24)</f>
        <v>45993</v>
      </c>
      <c r="D22" s="121" t="str">
        <f>IF(FN_MC!D24="","*",FN_MC!D24)</f>
        <v>V86</v>
      </c>
      <c r="E22" s="121" t="str">
        <f>IF(FN_MC!H24="","*",FN_MC!H24)</f>
        <v>TID2</v>
      </c>
      <c r="F22" s="137" t="str">
        <f>IF(FN_MC!M24="","*",FN_MC!M24)</f>
        <v>TID-TVI</v>
      </c>
      <c r="G22" s="121" t="str">
        <f>IF(FN_MC!I24="","*",FN_MC!I24)</f>
        <v>TID2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*</v>
      </c>
      <c r="C23" s="121">
        <f>IF(FN_MC!B25="","*",FN_MC!B25)</f>
        <v>45993</v>
      </c>
      <c r="D23" s="121" t="str">
        <f>IF(FN_MC!D25="","*",FN_MC!D25)</f>
        <v>FRANCISCO (TF-670)</v>
      </c>
      <c r="E23" s="121" t="str">
        <f>IF(FN_MC!H25="","*",FN_MC!H25)</f>
        <v>TQIK73</v>
      </c>
      <c r="F23" s="137" t="str">
        <f>IF(FN_MC!M25="","*",FN_MC!M25)</f>
        <v>TQI-TSP</v>
      </c>
      <c r="G23" s="121" t="str">
        <f>IF(FN_MC!I25="","*",FN_MC!I25)</f>
        <v>-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*</v>
      </c>
      <c r="C24" s="121">
        <f>IF(FN_MC!B26="","*",FN_MC!B26)</f>
        <v>45993</v>
      </c>
      <c r="D24" s="121" t="str">
        <f>IF(FN_MC!D26="","*",FN_MC!D26)</f>
        <v>V80</v>
      </c>
      <c r="E24" s="121" t="str">
        <f>IF(FN_MC!H26="","*",FN_MC!H26)</f>
        <v>ZDK</v>
      </c>
      <c r="F24" s="137" t="str">
        <f>IF(FN_MC!M26="","*",FN_MC!M26)</f>
        <v>ZDK</v>
      </c>
      <c r="G24" s="121" t="str">
        <f>IF(FN_MC!I26="","*",FN_MC!I26)</f>
        <v>ZPD</v>
      </c>
      <c r="H24" s="121" t="str">
        <f>IF(FN_MC!AB26="","*",FN_MC!AB26)</f>
        <v>-</v>
      </c>
      <c r="I24" s="121" t="str">
        <f>IF(FN_MC!AC26="","*",FN_MC!AC26)</f>
        <v>-</v>
      </c>
      <c r="J24" s="122" t="str">
        <f>IF(FN_MC!AA26="","*",FN_MC!AA26)</f>
        <v>-</v>
      </c>
      <c r="K24" s="134" t="str">
        <f>IF(FN_MC!AD26="","*",FN_MC!AD26)</f>
        <v>-</v>
      </c>
    </row>
    <row r="25" spans="2:11" s="123" customFormat="1" hidden="1">
      <c r="B25" s="120" t="str">
        <f>IF(FN_MC!Y27="","*",FN_MC!Y27)</f>
        <v>*</v>
      </c>
      <c r="C25" s="121">
        <f>IF(FN_MC!B27="","*",FN_MC!B27)</f>
        <v>45993</v>
      </c>
      <c r="D25" s="121" t="str">
        <f>IF(FN_MC!D27="","*",FN_MC!D27)</f>
        <v>E17</v>
      </c>
      <c r="E25" s="121" t="str">
        <f>IF(FN_MC!H27="","*",FN_MC!H27)</f>
        <v>ZDK1</v>
      </c>
      <c r="F25" s="137" t="str">
        <f>IF(FN_MC!M27="","*",FN_MC!M27)</f>
        <v>ZDK-ZVT</v>
      </c>
      <c r="G25" s="121" t="str">
        <f>IF(FN_MC!I27="","*",FN_MC!I27)</f>
        <v>ZDK1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0.33333333333333331</v>
      </c>
    </row>
    <row r="26" spans="2:11" s="123" customFormat="1" hidden="1">
      <c r="B26" s="120" t="str">
        <f>IF(FN_MC!Y28="","*",FN_MC!Y28)</f>
        <v>*</v>
      </c>
      <c r="C26" s="121">
        <f>IF(FN_MC!B28="","*",FN_MC!B28)</f>
        <v>45993</v>
      </c>
      <c r="D26" s="121" t="str">
        <f>IF(FN_MC!D28="","*",FN_MC!D28)</f>
        <v>W53</v>
      </c>
      <c r="E26" s="121" t="str">
        <f>IF(FN_MC!H28="","*",FN_MC!H28)</f>
        <v>PUR</v>
      </c>
      <c r="F26" s="137" t="str">
        <f>IF(FN_MC!M28="","*",FN_MC!M28)</f>
        <v>PUR-PJG</v>
      </c>
      <c r="G26" s="121" t="str">
        <f>IF(FN_MC!I28="","*",FN_MC!I28)</f>
        <v>PJG</v>
      </c>
      <c r="H26" s="121" t="str">
        <f>IF(FN_MC!AB28="","*",FN_MC!AB28)</f>
        <v>FIXO</v>
      </c>
      <c r="I26" s="121" t="str">
        <f>IF(FN_MC!AC28="","*",FN_MC!AC28)</f>
        <v>-</v>
      </c>
      <c r="J26" s="122" t="str">
        <f>IF(FN_MC!AA28="","*",FN_MC!AA28)</f>
        <v>-</v>
      </c>
      <c r="K26" s="134">
        <f>IF(FN_MC!AD28="","*",FN_MC!AD28)</f>
        <v>0.29166666666666669</v>
      </c>
    </row>
    <row r="27" spans="2:11" s="123" customFormat="1" hidden="1">
      <c r="B27" s="120" t="str">
        <f>IF(FN_MC!Y29="","*",FN_MC!Y29)</f>
        <v>*</v>
      </c>
      <c r="C27" s="121">
        <f>IF(FN_MC!B29="","*",FN_MC!B29)</f>
        <v>45993</v>
      </c>
      <c r="D27" s="121" t="str">
        <f>IF(FN_MC!D29="","*",FN_MC!D29)</f>
        <v>W94</v>
      </c>
      <c r="E27" s="121" t="str">
        <f>IF(FN_MC!H29="","*",FN_MC!H29)</f>
        <v>PSG</v>
      </c>
      <c r="F27" s="137" t="str">
        <f>IF(FN_MC!M29="","*",FN_MC!M29)</f>
        <v>POA-PAM</v>
      </c>
      <c r="G27" s="121" t="str">
        <f>IF(FN_MC!I29="","*",FN_MC!I29)</f>
        <v>PPR</v>
      </c>
      <c r="H27" s="121" t="str">
        <f>IF(FN_MC!AB29="","*",FN_MC!AB29)</f>
        <v>FIXO</v>
      </c>
      <c r="I27" s="121" t="str">
        <f>IF(FN_MC!AC29="","*",FN_MC!AC29)</f>
        <v>-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2025-12-01T17:27:00Z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