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132" documentId="120_S{118792C3-22EF-5104-A093-F22BFE3913F3}" xr6:coauthVersionLast="47" xr6:coauthVersionMax="47" xr10:uidLastSave="{613EAB89-DA25-43C1-AB56-ED76C954E32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8" i="1" l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L201" i="1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L179" i="11" s="1"/>
  <c r="R212" i="1"/>
  <c r="BB212" i="1"/>
  <c r="AK212" i="1"/>
  <c r="AL212" i="1"/>
  <c r="AP212" i="1"/>
  <c r="BR212" i="1"/>
  <c r="BS212" i="1"/>
  <c r="C195" i="1"/>
  <c r="G195" i="1"/>
  <c r="R195" i="1"/>
  <c r="R225" i="11" s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R223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AL153" i="1"/>
  <c r="AP153" i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AL220" i="1"/>
  <c r="AP220" i="1"/>
  <c r="BR220" i="1"/>
  <c r="BS220" i="1"/>
  <c r="A221" i="1"/>
  <c r="C221" i="1"/>
  <c r="G221" i="1"/>
  <c r="K216" i="1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AL227" i="1"/>
  <c r="AP227" i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AL228" i="1"/>
  <c r="AP228" i="1"/>
  <c r="BR228" i="1"/>
  <c r="BS228" i="1"/>
  <c r="A229" i="1"/>
  <c r="C229" i="1"/>
  <c r="G229" i="1"/>
  <c r="M229" i="1" a="1"/>
  <c r="M229" i="1" s="1"/>
  <c r="N229" i="1" a="1"/>
  <c r="N229" i="1" s="1"/>
  <c r="R229" i="1"/>
  <c r="BB229" i="1"/>
  <c r="AK229" i="1"/>
  <c r="AL229" i="1"/>
  <c r="AP229" i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AL230" i="1"/>
  <c r="AP230" i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R228" i="11" s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R231" i="11" s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K231" i="11"/>
  <c r="L231" i="11"/>
  <c r="R236" i="1"/>
  <c r="BB236" i="1"/>
  <c r="AK236" i="1"/>
  <c r="AL236" i="1"/>
  <c r="AP236" i="1"/>
  <c r="M234" i="10" s="1"/>
  <c r="BR236" i="1"/>
  <c r="BS236" i="1"/>
  <c r="A237" i="1"/>
  <c r="C237" i="1"/>
  <c r="G237" i="1"/>
  <c r="K232" i="11"/>
  <c r="L232" i="11"/>
  <c r="R237" i="1"/>
  <c r="R234" i="11" s="1"/>
  <c r="BB237" i="1"/>
  <c r="AK237" i="1"/>
  <c r="K235" i="10" s="1"/>
  <c r="AL237" i="1"/>
  <c r="AP237" i="1"/>
  <c r="M235" i="10" s="1"/>
  <c r="BR237" i="1"/>
  <c r="BS237" i="1"/>
  <c r="A238" i="1"/>
  <c r="C238" i="1"/>
  <c r="G238" i="1"/>
  <c r="K233" i="11"/>
  <c r="R238" i="1"/>
  <c r="BB238" i="1"/>
  <c r="AK238" i="1"/>
  <c r="AL238" i="1"/>
  <c r="AP238" i="1"/>
  <c r="BR238" i="1"/>
  <c r="BS238" i="1"/>
  <c r="A239" i="1"/>
  <c r="C239" i="1"/>
  <c r="G239" i="1"/>
  <c r="M239" i="1" a="1"/>
  <c r="M239" i="1" s="1"/>
  <c r="N239" i="1" a="1"/>
  <c r="N239" i="1" s="1"/>
  <c r="R239" i="1"/>
  <c r="R236" i="11" s="1"/>
  <c r="BB239" i="1"/>
  <c r="AK239" i="1"/>
  <c r="AL239" i="1"/>
  <c r="AP239" i="1"/>
  <c r="BR239" i="1"/>
  <c r="BS239" i="1"/>
  <c r="A240" i="1"/>
  <c r="C240" i="1"/>
  <c r="G240" i="1"/>
  <c r="N240" i="1" a="1"/>
  <c r="N240" i="1" s="1"/>
  <c r="R240" i="1"/>
  <c r="R237" i="11" s="1"/>
  <c r="BB240" i="1"/>
  <c r="AK240" i="1"/>
  <c r="AL240" i="1"/>
  <c r="AP240" i="1"/>
  <c r="BR240" i="1"/>
  <c r="BS240" i="1"/>
  <c r="A241" i="1"/>
  <c r="C241" i="1"/>
  <c r="G241" i="1"/>
  <c r="M241" i="1" a="1"/>
  <c r="M241" i="1" s="1"/>
  <c r="N241" i="1" a="1"/>
  <c r="N241" i="1" s="1"/>
  <c r="R241" i="1"/>
  <c r="R238" i="11" s="1"/>
  <c r="BB241" i="1"/>
  <c r="AK241" i="1"/>
  <c r="AL241" i="1"/>
  <c r="AP241" i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R239" i="11" s="1"/>
  <c r="BB242" i="1"/>
  <c r="AK242" i="1"/>
  <c r="K240" i="10" s="1"/>
  <c r="AL242" i="1"/>
  <c r="AP242" i="1"/>
  <c r="BR242" i="1"/>
  <c r="BS242" i="1"/>
  <c r="A243" i="1"/>
  <c r="C243" i="1"/>
  <c r="G243" i="1"/>
  <c r="K238" i="11"/>
  <c r="N243" i="1" a="1"/>
  <c r="N243" i="1" s="1"/>
  <c r="L238" i="11" s="1"/>
  <c r="R243" i="1"/>
  <c r="R240" i="11" s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R241" i="11" s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R242" i="11" s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35" i="11" l="1"/>
  <c r="R232" i="11"/>
  <c r="R233" i="11"/>
  <c r="M410" i="10"/>
  <c r="M228" i="10"/>
  <c r="K228" i="10"/>
  <c r="M239" i="10"/>
  <c r="K236" i="11"/>
  <c r="K239" i="10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K226" i="10"/>
  <c r="K225" i="10"/>
  <c r="M218" i="10"/>
  <c r="K328" i="10"/>
  <c r="L235" i="11"/>
  <c r="L234" i="11"/>
  <c r="M226" i="10"/>
  <c r="M225" i="10"/>
  <c r="K208" i="10"/>
  <c r="M424" i="10"/>
  <c r="L199" i="11"/>
  <c r="K199" i="11"/>
  <c r="K218" i="10"/>
  <c r="M208" i="10"/>
  <c r="K227" i="10"/>
  <c r="R195" i="11"/>
  <c r="R161" i="11"/>
  <c r="K164" i="10"/>
  <c r="M227" i="10"/>
  <c r="K224" i="11"/>
  <c r="R180" i="11"/>
  <c r="M164" i="10"/>
  <c r="L197" i="11"/>
  <c r="M238" i="10"/>
  <c r="K235" i="11"/>
  <c r="K234" i="11"/>
  <c r="R218" i="11"/>
  <c r="R208" i="11"/>
  <c r="R188" i="11"/>
  <c r="K179" i="11"/>
  <c r="R732" i="11"/>
  <c r="R224" i="11"/>
  <c r="K198" i="11"/>
  <c r="K168" i="11"/>
  <c r="I201" i="11"/>
  <c r="F204" i="10"/>
  <c r="E197" i="12"/>
  <c r="K454" i="11"/>
  <c r="K506" i="10"/>
  <c r="K529" i="11"/>
  <c r="K465" i="11"/>
  <c r="K237" i="10"/>
  <c r="K236" i="10"/>
  <c r="K461" i="10"/>
  <c r="M237" i="10"/>
  <c r="M236" i="10"/>
  <c r="M631" i="10"/>
  <c r="M348" i="10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K204" i="10" l="1"/>
  <c r="N25" i="10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<sst xmlns="http://schemas.openxmlformats.org/spreadsheetml/2006/main" count="9538" uniqueCount="1613">
  <si>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</si>
  <si>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</si>
  <si>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</si>
  <si>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</si>
  <si>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</si>
  <si>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</si>
  <si>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</si>
  <si>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</si>
  <si>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</si>
  <si>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</si>
  <si>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</si>
  <si>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</si>
  <si>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</si>
  <si>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</si>
  <si>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</si>
  <si>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</si>
  <si>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</si>
  <si>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</si>
  <si>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</si>
  <si>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</si>
  <si>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</si>
  <si>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</si>
  <si>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</si>
  <si>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</si>
  <si>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</si>
  <si>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</si>
  <si>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</si>
  <si>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</si>
  <si>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</si>
  <si>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</si>
  <si>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</si>
  <si>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</si>
  <si>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</si>
  <si>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</si>
  <si>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</si>
  <si>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</si>
  <si>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</si>
  <si>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</si>
  <si>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</si>
  <si>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</si>
  <si>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</si>
  <si>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</si>
  <si>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</si>
  <si>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</si>
  <si>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</si>
  <si>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</si>
  <si>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</si>
  <si>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</si>
  <si>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</si>
  <si>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</si>
  <si>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</si>
  <si>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</si>
  <si>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</si>
  <si>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</si>
  <si>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</si>
  <si>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</si>
  <si>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</si>
  <si>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</si>
  <si>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</si>
  <si>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</si>
  <si>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</si>
  <si>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</si>
  <si>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</si>
  <si>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</si>
  <si>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</si>
  <si>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</si>
  <si>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</si>
  <si>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</si>
  <si>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</si>
  <si>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</si>
  <si>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</si>
  <si>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</si>
  <si>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</si>
  <si>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</si>
  <si>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</si>
  <si>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</si>
  <si>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</si>
  <si>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</si>
  <si>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</si>
  <si>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</si>
  <si>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</si>
  <si>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</si>
  <si>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</si>
  <si>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</si>
  <si>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</si>
  <si>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</si>
  <si>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</si>
  <si>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</si>
  <si>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</si>
  <si>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</si>
  <si>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</si>
  <si>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</si>
  <si>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</si>
  <si>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</si>
  <si>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</si>
  <si>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</si>
  <si>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</si>
  <si>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</si>
  <si>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</si>
  <si>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</si>
  <si>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</si>
  <si>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</si>
  <si>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</si>
  <si>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</si>
  <si>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</si>
  <si>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</si>
  <si>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</si>
  <si>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</si>
  <si>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</si>
  <si>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</si>
  <si>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</si>
  <si>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</si>
  <si>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</si>
  <si>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</si>
  <si>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</si>
  <si>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</si>
  <si>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</si>
  <si>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</si>
  <si>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</si>
  <si>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</si>
  <si>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</si>
  <si>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</si>
  <si>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</si>
  <si>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</si>
  <si>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</si>
  <si>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</si>
  <si>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</si>
  <si>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</si>
  <si>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</si>
  <si>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</si>
  <si>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</si>
  <si>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</si>
  <si>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</si>
  <si>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</si>
  <si>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</si>
  <si>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</si>
  <si>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</si>
  <si>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</si>
  <si>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</si>
  <si>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</si>
  <si>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</si>
  <si>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</si>
  <si>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</si>
  <si>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</si>
  <si>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</si>
  <si>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</si>
  <si>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</si>
  <si>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</si>
  <si>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</si>
  <si>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</si>
  <si>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</si>
  <si>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</si>
  <si>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</si>
  <si>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</si>
  <si>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</si>
  <si>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</si>
  <si>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</si>
  <si>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</si>
  <si>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</si>
  <si>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</si>
  <si>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</si>
  <si>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</si>
  <si>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</si>
  <si>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</si>
  <si>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</si>
  <si>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</si>
  <si>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</si>
  <si>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</si>
  <si>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</si>
  <si>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</si>
  <si>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</si>
  <si>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</si>
  <si>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</si>
  <si>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</si>
  <si>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</si>
  <si>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</si>
  <si>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</si>
  <si>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</si>
  <si>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</si>
  <si>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</si>
  <si>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</si>
  <si>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</si>
  <si>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</si>
  <si>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</si>
  <si>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</si>
  <si>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</si>
  <si>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</si>
  <si>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</si>
  <si>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</si>
  <si>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</si>
  <si>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</si>
  <si>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</si>
  <si>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</si>
  <si>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</si>
  <si>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</si>
  <si>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</si>
  <si>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</si>
  <si>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</si>
  <si>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</si>
  <si>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</si>
  <si>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</si>
  <si>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</si>
  <si>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</si>
  <si>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</si>
  <si>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</si>
  <si>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</si>
  <si>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</si>
  <si>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</si>
  <si>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</si>
  <si>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</si>
  <si>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</si>
  <si>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</si>
  <si>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</si>
  <si>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</si>
  <si>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</si>
  <si>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</si>
  <si>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</si>
  <si>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</si>
  <si>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</si>
  <si>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</si>
  <si>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</si>
  <si>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</si>
  <si>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</si>
  <si>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</si>
  <si>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</si>
  <si>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</si>
  <si>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</si>
  <si>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</si>
  <si>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</si>
  <si>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</si>
  <si>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</si>
  <si>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</si>
  <si>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</si>
  <si>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</si>
  <si>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</si>
  <si>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</si>
  <si>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</si>
  <si>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</si>
  <si>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</si>
  <si>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</si>
  <si>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</si>
  <si>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</si>
  <si>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</si>
  <si>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</si>
  <si>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</si>
  <si>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</si>
  <si>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</si>
  <si>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</si>
  <si>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</si>
  <si>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</si>
  <si>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</si>
  <si>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</si>
  <si>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</si>
  <si>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</si>
  <si>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</si>
  <si>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</si>
  <si>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</si>
  <si>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</si>
  <si>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</si>
  <si>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</si>
  <si>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</si>
  <si>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</si>
  <si>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</si>
  <si>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</si>
  <si>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</si>
  <si>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</si>
  <si>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</si>
  <si>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</si>
  <si>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</si>
  <si>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</si>
  <si>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</si>
  <si>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</si>
  <si>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</si>
  <si>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</si>
  <si>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</si>
  <si>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</si>
  <si>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</si>
  <si>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</si>
  <si>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</si>
  <si>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</si>
  <si>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</si>
  <si>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</si>
  <si>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</si>
  <si>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</si>
  <si>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</si>
  <si>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</si>
  <si>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</si>
  <si>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</si>
  <si>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</si>
  <si>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</si>
  <si>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</si>
  <si>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</si>
  <si>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</si>
  <si>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</si>
  <si>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</si>
  <si>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</si>
  <si>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</si>
  <si>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</si>
  <si>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</si>
  <si>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</si>
  <si>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</si>
  <si>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</si>
  <si>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</si>
  <si>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</si>
  <si>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</si>
  <si>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</si>
  <si>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</si>
  <si>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</si>
  <si>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</si>
  <si>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</si>
  <si>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</si>
  <si>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</si>
  <si>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</si>
  <si>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</si>
  <si>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</si>
  <si>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</si>
  <si>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</si>
  <si>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</si>
  <si>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</si>
  <si>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</si>
  <si>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</si>
  <si>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</si>
  <si>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</si>
  <si>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</si>
  <si>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</si>
  <si>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</si>
  <si>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</si>
  <si>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</si>
  <si>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</si>
  <si>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</si>
  <si>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</si>
  <si>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</si>
  <si>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</si>
  <si>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</si>
  <si>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</si>
  <si>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</si>
  <si>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</si>
  <si>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</si>
  <si>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</si>
  <si>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</si>
  <si>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</si>
  <si>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</si>
  <si>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</si>
  <si>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</si>
  <si>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</si>
  <si>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</si>
  <si>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</si>
  <si>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</si>
  <si>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</si>
  <si>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</si>
  <si>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</si>
  <si>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</si>
  <si>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</si>
  <si>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</si>
  <si>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</si>
  <si>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</si>
  <si>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</si>
  <si>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</si>
  <si>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</si>
  <si>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</si>
  <si>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</si>
  <si>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</si>
  <si>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</si>
  <si>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</si>
  <si>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</si>
  <si>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</si>
  <si>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</si>
  <si>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</si>
  <si>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</si>
  <si>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</si>
  <si>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</si>
  <si>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</si>
  <si>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</si>
  <si>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</si>
  <si>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</si>
  <si>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</si>
  <si>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</si>
  <si>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</si>
  <si>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</si>
  <si>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</si>
  <si>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</si>
  <si>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</si>
  <si>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</si>
  <si>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</si>
  <si>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</si>
  <si>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</si>
  <si>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</si>
  <si>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</si>
  <si>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</si>
  <si>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</si>
  <si>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</si>
  <si>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</si>
  <si>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</si>
  <si>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</si>
  <si>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</si>
  <si>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</si>
  <si>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</si>
  <si>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</si>
  <si>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</si>
  <si>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</si>
  <si>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</si>
  <si>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</si>
  <si>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</si>
  <si>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</si>
  <si>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</si>
  <si>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</si>
  <si>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</si>
  <si>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</si>
  <si>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</si>
  <si>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</si>
  <si>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</si>
  <si>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</si>
  <si>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</si>
  <si>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</si>
  <si>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</si>
  <si>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</si>
  <si>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</si>
  <si>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</si>
  <si>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</si>
  <si>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</si>
  <si>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</si>
  <si>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</si>
  <si>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</si>
  <si>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</si>
  <si>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</si>
  <si>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</si>
  <si>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</si>
  <si>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</si>
  <si>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</si>
  <si>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</si>
  <si>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</si>
  <si>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</si>
  <si>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</si>
  <si>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</si>
  <si>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</si>
  <si>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</si>
  <si>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</si>
  <si>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</si>
  <si>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</si>
  <si>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</si>
  <si>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</si>
  <si>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</si>
  <si>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</si>
  <si>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</si>
  <si>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</si>
  <si>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</si>
  <si>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</si>
  <si>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</si>
  <si>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</si>
  <si>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</si>
  <si>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</si>
  <si>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</si>
  <si>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</si>
  <si>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</si>
  <si>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</si>
  <si>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</si>
  <si>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</si>
  <si>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</si>
  <si>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</si>
  <si>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</si>
  <si>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</si>
  <si>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</si>
  <si>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</si>
  <si>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</si>
  <si>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</si>
  <si>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</si>
  <si>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</si>
  <si>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</si>
  <si>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</si>
  <si>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</si>
  <si>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</si>
  <si>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</si>
  <si>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</si>
  <si>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</si>
  <si>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</si>
  <si>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</si>
  <si>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</si>
  <si>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</si>
  <si>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</si>
  <si>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</si>
  <si>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</si>
  <si>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</si>
  <si>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</si>
  <si>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</si>
  <si>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</si>
  <si>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</si>
  <si>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</si>
  <si>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</si>
  <si>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</si>
  <si>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</si>
  <si>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</si>
  <si>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</si>
  <si>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</si>
  <si>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</si>
  <si>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</si>
  <si>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</si>
  <si>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</si>
  <si>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</si>
  <si>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</si>
  <si>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</si>
  <si>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</si>
  <si>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</si>
  <si>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</si>
  <si>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</si>
  <si>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</si>
  <si>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</si>
  <si>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</si>
  <si>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</si>
  <si>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</si>
  <si>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</si>
  <si>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</si>
  <si>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</si>
  <si>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</si>
  <si>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</si>
  <si>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</si>
  <si>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</si>
  <si>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</si>
  <si>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</si>
  <si>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</si>
  <si>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</si>
  <si>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</si>
  <si>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</si>
  <si>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</si>
  <si>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</si>
  <si>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</si>
  <si>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</si>
  <si>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</si>
  <si>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</si>
  <si>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</si>
  <si>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</si>
  <si>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</si>
  <si>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</si>
  <si>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</si>
  <si>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</si>
  <si>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</si>
  <si>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</si>
  <si>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</si>
  <si>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</si>
  <si>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</si>
  <si>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</si>
  <si>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</si>
  <si>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</si>
  <si>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</si>
  <si>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</si>
  <si>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</si>
  <si>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</si>
  <si>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</si>
  <si>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</si>
  <si>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</si>
  <si>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</si>
  <si>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</si>
  <si>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</si>
  <si>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</si>
  <si>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</si>
  <si>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</si>
  <si>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</si>
  <si>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</si>
  <si>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</si>
  <si>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</si>
  <si>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</si>
  <si>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</si>
  <si>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</si>
  <si>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</si>
  <si>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</si>
  <si>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</si>
  <si>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</si>
  <si>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</si>
  <si>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</si>
  <si>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</si>
  <si>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</si>
  <si>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</si>
  <si>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</si>
  <si>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</si>
  <si>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</si>
  <si>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</si>
  <si>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</si>
  <si>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</si>
  <si>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</si>
  <si>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</si>
  <si>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</si>
  <si>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</si>
  <si>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</si>
  <si>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</si>
  <si>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</si>
  <si>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</si>
  <si>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</si>
  <si>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</si>
  <si>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</si>
  <si>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</si>
  <si>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</si>
  <si>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</si>
  <si>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</si>
  <si>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</si>
  <si>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</si>
  <si>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</si>
  <si>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</si>
  <si>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</si>
  <si>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</si>
  <si>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</si>
  <si>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</si>
  <si>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</si>
  <si>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</si>
  <si>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</si>
  <si>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</si>
  <si>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</si>
  <si>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</si>
  <si>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</si>
  <si>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</si>
  <si>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</si>
  <si>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</si>
  <si>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</si>
  <si>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</si>
  <si>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</si>
  <si>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</si>
  <si>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</si>
  <si>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</si>
  <si>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</si>
  <si>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</si>
  <si>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</si>
  <si>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</si>
  <si>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</si>
  <si>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</si>
  <si>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</si>
  <si>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</si>
  <si>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</si>
  <si>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</si>
  <si>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</si>
  <si>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</si>
  <si>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</si>
  <si>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</si>
  <si>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</si>
  <si>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</si>
  <si>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</si>
  <si>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</si>
  <si>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</si>
  <si>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</si>
  <si>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</si>
  <si>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</si>
  <si>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</si>
  <si>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</si>
  <si>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</si>
  <si>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</si>
  <si>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</si>
  <si>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</si>
  <si>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</si>
  <si>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</si>
  <si>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</si>
  <si>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</si>
  <si>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</si>
  <si>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</si>
  <si>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</si>
  <si>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</si>
  <si>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</si>
  <si>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</si>
  <si>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</si>
  <si>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</si>
  <si>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</si>
  <si>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</si>
  <si>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</si>
  <si>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</si>
  <si>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</si>
  <si>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</si>
  <si>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</si>
  <si>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</si>
  <si>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</si>
  <si>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</si>
  <si>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</si>
  <si>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</si>
  <si>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</si>
  <si>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</si>
  <si>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</si>
  <si>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</si>
  <si>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</si>
  <si>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</si>
  <si>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</si>
  <si>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</si>
  <si>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</si>
  <si>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</si>
  <si>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</si>
  <si>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</si>
  <si>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</si>
  <si>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</si>
  <si>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</si>
  <si>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</si>
  <si>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</si>
  <si>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</si>
  <si>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</si>
  <si>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</si>
  <si>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</si>
  <si>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</si>
  <si>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</si>
  <si>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</si>
  <si>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</si>
  <si>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</si>
  <si>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</si>
  <si>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</si>
  <si>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</si>
  <si>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</si>
  <si>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</si>
  <si>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</si>
  <si>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</si>
  <si>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</si>
  <si>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</si>
  <si>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</si>
  <si>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</si>
  <si>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</si>
  <si>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</si>
  <si>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</si>
  <si>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</si>
  <si>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</si>
  <si>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</si>
  <si>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</si>
  <si>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</si>
  <si>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</si>
  <si>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</si>
  <si>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</si>
  <si>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</si>
  <si>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</si>
  <si>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</si>
  <si>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</si>
  <si>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</si>
  <si>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</si>
  <si>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</si>
  <si>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</si>
  <si>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</si>
  <si>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</si>
  <si>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</si>
  <si>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</si>
  <si>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</si>
  <si>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</si>
  <si>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</si>
  <si>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</si>
  <si>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</si>
  <si>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</si>
  <si>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</si>
  <si>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</si>
  <si>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</si>
  <si>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</si>
  <si>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</si>
  <si>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</si>
  <si>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</si>
  <si>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</si>
  <si>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</si>
  <si>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</si>
  <si>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</si>
  <si>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</si>
  <si>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</si>
  <si>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</si>
  <si>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</si>
  <si>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</si>
  <si>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</si>
  <si>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</si>
  <si>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</si>
  <si>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</si>
  <si>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</si>
  <si>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</si>
  <si>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</si>
  <si>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</si>
  <si>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</si>
  <si>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</si>
  <si>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</si>
  <si>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</si>
  <si>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</si>
  <si>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</si>
  <si>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</si>
  <si>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</si>
  <si>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</si>
  <si>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</si>
  <si>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</si>
  <si>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</si>
  <si>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</si>
  <si>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</si>
  <si>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</si>
  <si>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</si>
  <si>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</si>
  <si>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</si>
  <si>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</si>
  <si>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</si>
  <si>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</si>
  <si>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</si>
  <si>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</si>
  <si>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</si>
  <si>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</si>
  <si>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</si>
  <si>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</si>
  <si>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</si>
  <si>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</si>
  <si>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</si>
  <si>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</si>
  <si>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</si>
  <si>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</si>
  <si>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</si>
  <si>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</si>
  <si>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</si>
  <si>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</si>
  <si>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</si>
  <si>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</si>
  <si>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</si>
  <si>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</si>
  <si>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</si>
  <si>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</si>
  <si>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</si>
  <si>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</si>
  <si>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</si>
  <si>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</si>
  <si>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</si>
  <si>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</si>
  <si>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</si>
  <si>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</si>
  <si>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</si>
  <si>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</si>
  <si>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</si>
  <si>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</si>
  <si>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</si>
  <si>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</si>
  <si>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</si>
  <si>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</si>
  <si>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</si>
  <si>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</si>
  <si>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</si>
  <si>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</si>
  <si>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</si>
  <si>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</si>
  <si>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</si>
  <si>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</si>
  <si>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</si>
  <si>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</si>
  <si>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</si>
  <si>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</si>
  <si>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</si>
  <si>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</si>
  <si>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</si>
  <si>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</si>
  <si>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</si>
  <si>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</si>
  <si>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</si>
  <si>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</si>
  <si>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</si>
  <si>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</si>
  <si>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</si>
  <si>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</si>
  <si>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</si>
  <si>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</si>
  <si>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</si>
  <si>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</si>
  <si>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</si>
  <si>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</si>
  <si>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</si>
  <si>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</si>
  <si>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</si>
  <si>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</si>
  <si>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</si>
  <si>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</si>
  <si>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</si>
  <si>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</si>
  <si>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</si>
  <si>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</si>
  <si>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</si>
  <si>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</si>
  <si>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</si>
  <si>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</si>
  <si>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</si>
  <si>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</si>
  <si>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</si>
  <si>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</si>
  <si>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</si>
  <si>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</si>
  <si>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</si>
  <si>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</si>
  <si>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</si>
  <si>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</si>
  <si>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</si>
  <si>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</si>
  <si>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</si>
  <si>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</si>
  <si>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</si>
  <si>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</si>
  <si>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</si>
  <si>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</si>
  <si>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</si>
  <si>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</si>
  <si>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</si>
  <si>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</si>
  <si>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</si>
  <si>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</si>
  <si>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</si>
  <si>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</si>
  <si>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</si>
  <si>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</si>
  <si>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</si>
  <si>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</si>
  <si>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</si>
  <si>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</si>
  <si>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</si>
  <si>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</si>
  <si>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</si>
  <si>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</si>
  <si>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</si>
  <si>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</si>
  <si>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</si>
  <si>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</si>
  <si>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</si>
  <si>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</si>
  <si>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</si>
  <si>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</si>
  <si>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</si>
  <si>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</si>
  <si>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</si>
  <si>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</si>
  <si>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</si>
  <si>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</si>
  <si>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</si>
  <si>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</si>
  <si>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</si>
  <si>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</si>
  <si>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</si>
  <si>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</si>
  <si>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</si>
  <si>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</si>
  <si>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</si>
  <si>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</si>
  <si>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</si>
  <si>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</si>
  <si>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</si>
  <si>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</si>
  <si>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</si>
  <si>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</si>
  <si>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</si>
  <si>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</si>
  <si>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</si>
  <si>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</si>
  <si>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</si>
  <si>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</si>
  <si>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</si>
  <si>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</si>
  <si>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</si>
  <si>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</si>
  <si>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</si>
  <si>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</si>
  <si>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</si>
  <si>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</si>
  <si>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</si>
  <si>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</si>
  <si>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</si>
  <si>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</si>
  <si>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</si>
  <si>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</si>
  <si>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</si>
  <si>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</si>
  <si>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</si>
  <si>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</si>
  <si>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</si>
  <si>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</si>
  <si>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</si>
  <si>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</si>
  <si>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</si>
  <si>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</si>
  <si>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</si>
  <si>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</si>
  <si>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</si>
  <si>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</si>
  <si>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</si>
  <si>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</si>
  <si>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</si>
  <si>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</si>
  <si>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</si>
  <si>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</si>
  <si>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</si>
  <si>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</si>
  <si>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</si>
  <si>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</si>
  <si>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</si>
  <si>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</si>
  <si>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</si>
  <si>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</si>
  <si>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</si>
  <si>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</si>
  <si>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</si>
  <si>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</si>
  <si>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</si>
  <si>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</si>
  <si>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</si>
  <si>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</si>
  <si>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</si>
  <si>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</si>
  <si>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</si>
  <si>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</si>
  <si>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</si>
  <si>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</si>
  <si>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</si>
  <si>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</si>
  <si>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</si>
  <si>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</si>
  <si>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</si>
  <si>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</si>
  <si>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</si>
  <si>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</si>
  <si>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</si>
  <si>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</si>
  <si>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</si>
  <si>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</si>
  <si>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</si>
  <si>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</si>
  <si>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</si>
  <si>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</si>
  <si>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</si>
  <si>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</si>
  <si>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</si>
  <si>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</si>
  <si>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</si>
  <si>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</si>
  <si>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</si>
  <si>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</si>
  <si>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</si>
  <si>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</si>
  <si>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</si>
  <si>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</si>
  <si>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</si>
  <si>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</si>
  <si>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</si>
  <si>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</si>
  <si>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</si>
  <si>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</si>
  <si>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</si>
  <si>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</si>
  <si>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</si>
  <si>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</si>
  <si>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</si>
  <si>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</si>
  <si>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</si>
  <si>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</si>
  <si>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</si>
  <si>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</si>
  <si>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</si>
  <si>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</si>
  <si>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</si>
  <si>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</si>
  <si>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</si>
  <si>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</si>
  <si>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</si>
  <si>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</si>
  <si>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</si>
  <si>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</si>
  <si>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</si>
  <si>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</si>
  <si>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</si>
  <si>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</si>
  <si>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</si>
  <si>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</si>
  <si>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</si>
  <si>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</si>
  <si>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</si>
  <si>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</si>
  <si>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</si>
  <si>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</si>
  <si>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</si>
  <si>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</si>
  <si>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</si>
  <si>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</si>
  <si>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</si>
  <si>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</si>
  <si>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</si>
  <si>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</si>
  <si>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</si>
  <si>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</si>
  <si>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</si>
  <si>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</si>
  <si>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</si>
  <si>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</si>
  <si>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</si>
  <si>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</si>
  <si>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</si>
  <si>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</si>
  <si>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</si>
  <si>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</si>
  <si>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</si>
  <si>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</si>
  <si>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</si>
  <si>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</si>
  <si>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</si>
  <si>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</si>
  <si>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</si>
  <si>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</si>
  <si>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</si>
  <si>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</si>
  <si>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</si>
  <si>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</si>
  <si>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</si>
  <si>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</si>
  <si>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</si>
  <si>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</si>
  <si>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</si>
  <si>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</si>
  <si>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</si>
  <si>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</si>
  <si>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</si>
  <si>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</si>
  <si>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</si>
  <si>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</si>
  <si>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</si>
  <si>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</si>
  <si>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</si>
  <si>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</si>
  <si>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</si>
  <si>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</si>
  <si>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</si>
  <si>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</si>
  <si>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</si>
  <si>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</si>
  <si>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</si>
  <si>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</si>
  <si>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</si>
  <si>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</si>
  <si>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</si>
  <si>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</si>
  <si>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</si>
  <si>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</si>
  <si>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</si>
  <si>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</si>
  <si>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</si>
  <si>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</si>
  <si>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</si>
  <si>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</si>
  <si>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</si>
  <si>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</si>
  <si>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</si>
  <si>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</si>
  <si>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</si>
  <si>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</si>
  <si>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</si>
  <si>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</si>
  <si>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</si>
  <si>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</si>
  <si>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</si>
  <si>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</si>
  <si>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</si>
  <si>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</si>
  <si>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</si>
  <si>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</si>
  <si>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</si>
  <si>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</si>
  <si>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</si>
  <si>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</si>
  <si>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</si>
  <si>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</si>
  <si>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</si>
  <si>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</si>
  <si>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</si>
  <si>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</si>
  <si>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</si>
  <si>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</si>
  <si>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</si>
  <si>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</si>
  <si>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</si>
  <si>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</si>
  <si>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</si>
  <si>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</si>
  <si>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</si>
  <si>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</si>
  <si>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</si>
  <si>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</si>
  <si>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</si>
  <si>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</si>
  <si>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</si>
  <si>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</si>
  <si>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</si>
  <si>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</si>
  <si>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</si>
  <si>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</si>
  <si>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</si>
  <si>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</si>
  <si>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</si>
  <si>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</si>
  <si>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</si>
  <si>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</si>
  <si>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</si>
  <si>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</si>
  <si>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</si>
  <si>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</si>
  <si>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</si>
  <si>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</si>
  <si>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</si>
  <si>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</si>
  <si>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</si>
  <si>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</si>
  <si>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</si>
  <si>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</si>
  <si>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</si>
  <si>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</si>
  <si>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</si>
  <si>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</si>
  <si>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</si>
  <si>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</si>
  <si>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</si>
  <si>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</si>
  <si>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</si>
  <si>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</si>
  <si>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</si>
  <si>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</si>
  <si>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</si>
  <si>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</si>
  <si>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</si>
  <si>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</si>
  <si>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</si>
  <si>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</si>
  <si>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</si>
  <si>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</si>
  <si>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</si>
  <si>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</si>
  <si>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</si>
  <si>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</si>
  <si>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</si>
  <si>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</si>
  <si>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</si>
  <si>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</si>
  <si>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</si>
  <si>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</si>
  <si>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</si>
  <si>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</si>
  <si>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</si>
  <si>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</si>
  <si>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</si>
  <si>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</si>
  <si>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</si>
  <si>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</si>
  <si>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</si>
  <si>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</si>
  <si>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</si>
  <si>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</si>
  <si>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</si>
  <si>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</si>
  <si>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</si>
  <si>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</si>
  <si>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</si>
  <si>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</si>
  <si>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</si>
  <si>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</si>
  <si>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</si>
  <si>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</si>
  <si>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</si>
  <si>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</si>
  <si>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</si>
  <si>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</si>
  <si>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</si>
  <si>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</si>
  <si>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</si>
  <si>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</si>
  <si>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</si>
  <si>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</si>
  <si>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</si>
  <si>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</si>
  <si>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</si>
  <si>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</si>
  <si>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</si>
  <si>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</si>
  <si>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</si>
  <si>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</si>
  <si>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</si>
  <si>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</si>
  <si>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</si>
  <si>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</si>
  <si>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</si>
  <si>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</si>
  <si>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</si>
  <si>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</si>
  <si>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</si>
  <si>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</si>
  <si>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</si>
  <si>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</si>
  <si>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</si>
  <si>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</si>
  <si>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</si>
  <si>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</si>
  <si>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</si>
  <si>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</si>
  <si>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</si>
  <si>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</si>
  <si>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</si>
  <si>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</si>
  <si>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</si>
  <si>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</si>
  <si>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</si>
  <si>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</si>
  <si>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</si>
  <si>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</si>
  <si>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</si>
  <si>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</si>
  <si>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</si>
  <si>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</si>
  <si>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</si>
  <si>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</si>
  <si>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</si>
  <si>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</si>
  <si>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</si>
  <si>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</si>
  <si>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</si>
  <si>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</si>
  <si>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</si>
  <si>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</si>
  <si>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</si>
  <si>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</si>
  <si>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</si>
  <si>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</si>
  <si>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</si>
  <si>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</si>
  <si>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</si>
  <si>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</si>
  <si>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</si>
  <si>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</si>
  <si>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</si>
  <si>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</si>
  <si>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</si>
  <si>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</si>
  <si>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</si>
  <si>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</si>
  <si>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</si>
  <si>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</si>
  <si>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</si>
  <si>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</si>
  <si>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</si>
  <si>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</si>
  <si>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</si>
  <si>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</si>
  <si>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</si>
  <si>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</si>
  <si>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</si>
  <si>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</si>
  <si>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</si>
  <si>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</si>
  <si>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</si>
  <si>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</si>
  <si>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</si>
  <si>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</si>
  <si>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</si>
  <si>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</si>
  <si>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</si>
  <si>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</si>
  <si>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</si>
  <si>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</si>
  <si>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</si>
  <si>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</si>
  <si>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</si>
  <si>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</si>
  <si>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</si>
  <si>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</si>
  <si>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</si>
  <si>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</si>
  <si>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</si>
  <si>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</si>
  <si>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</si>
  <si>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</si>
  <si>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</si>
  <si>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</si>
  <si>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</si>
  <si>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</si>
  <si>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</si>
  <si>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</si>
  <si>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</si>
  <si>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</si>
  <si>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</si>
  <si>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</si>
  <si>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</si>
  <si>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</si>
  <si>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</si>
  <si>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</si>
  <si>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</si>
  <si>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</si>
  <si>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</si>
  <si>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</si>
  <si>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</si>
  <si>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</si>
  <si>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</si>
  <si>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</si>
  <si>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</si>
  <si>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</si>
  <si>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</si>
  <si>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</si>
  <si>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</si>
  <si>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</si>
  <si>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</si>
  <si>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</si>
  <si>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</si>
  <si>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</si>
  <si>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</si>
  <si>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</si>
  <si>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</si>
  <si>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</si>
  <si>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</si>
  <si>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</si>
  <si>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</si>
  <si>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</si>
  <si>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</si>
  <si>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</si>
  <si>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</si>
  <si>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</si>
  <si>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</si>
  <si>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</si>
  <si>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</si>
  <si>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</si>
  <si>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</si>
  <si>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</si>
  <si>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</si>
  <si>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</si>
  <si>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</si>
  <si>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</si>
  <si>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</si>
  <si>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</si>
  <si>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</si>
  <si>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</si>
  <si>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</si>
  <si>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</si>
  <si>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</si>
  <si>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</si>
  <si>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</si>
  <si>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</si>
  <si>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</si>
  <si>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</si>
  <si>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</si>
  <si>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</si>
  <si>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</si>
  <si>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</si>
  <si>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</si>
  <si>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</si>
  <si>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</si>
  <si>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</si>
  <si>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</si>
  <si>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</si>
  <si>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</si>
  <si>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</si>
  <si>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</si>
  <si>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</si>
  <si>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</si>
  <si>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</si>
  <si>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</si>
  <si>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</si>
  <si>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</si>
  <si>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</si>
  <si>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</si>
  <si>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</si>
  <si>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</si>
  <si>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</si>
  <si>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</si>
  <si>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</si>
  <si>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</si>
  <si>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</si>
  <si>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</si>
  <si>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</si>
  <si>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</si>
  <si>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</si>
  <si>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</si>
  <si>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</si>
  <si>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</si>
  <si>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</si>
  <si>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</si>
  <si>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</si>
  <si>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</si>
  <si>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</si>
  <si>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</si>
  <si>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</si>
  <si>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</si>
  <si>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</si>
  <si>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</si>
  <si>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</si>
  <si>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</si>
  <si>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</si>
  <si>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</si>
  <si>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</si>
  <si>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</si>
  <si>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</si>
  <si>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</si>
  <si>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</si>
  <si>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</si>
  <si>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</si>
  <si>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</si>
  <si>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</si>
  <si>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</si>
  <si>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</si>
  <si>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</si>
  <si>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</si>
  <si>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</si>
  <si>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</si>
  <si>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</si>
  <si>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</si>
  <si>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</si>
  <si>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</si>
  <si>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</si>
  <si>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</si>
  <si>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</si>
  <si>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</si>
  <si>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</si>
  <si>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</si>
  <si>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</si>
  <si>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</si>
  <si>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</si>
  <si>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</si>
  <si>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</si>
  <si>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</si>
  <si>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</si>
  <si>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</si>
  <si>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</si>
  <si>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</si>
  <si>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</si>
  <si>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</si>
  <si>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</si>
  <si>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</si>
  <si>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</si>
  <si>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</si>
  <si>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</si>
  <si>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</si>
  <si>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</si>
  <si>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</si>
  <si>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</si>
  <si>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</si>
  <si>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</si>
  <si>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 xml:space="preserve">Solda depende de temperatura 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</si>
  <si>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</si>
  <si>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</si>
  <si>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</si>
  <si>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</si>
  <si>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</si>
  <si>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</si>
  <si>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</si>
  <si>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</si>
  <si>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</si>
  <si>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</si>
  <si>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</si>
  <si>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</si>
  <si>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</si>
  <si>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</si>
  <si>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</si>
  <si>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</si>
  <si>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</si>
  <si>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</si>
  <si>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</si>
  <si>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</si>
  <si>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</si>
  <si>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</si>
  <si>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</si>
  <si>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</si>
  <si>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</si>
  <si>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</si>
  <si>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</si>
  <si>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</si>
  <si>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</si>
  <si>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</si>
  <si>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</si>
  <si>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</si>
  <si>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</si>
  <si>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</si>
  <si>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</si>
  <si>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</si>
  <si>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</si>
  <si>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</si>
  <si>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</si>
  <si>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</si>
  <si>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</si>
  <si>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</si>
  <si>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</si>
  <si>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</si>
  <si>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</si>
  <si>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</si>
  <si>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</si>
  <si>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</si>
  <si>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</si>
  <si>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>MC1 08:55, em intervalo da socada no km 358,4 em ZED361 ate 13:40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</si>
  <si>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</si>
  <si>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</si>
  <si>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</si>
  <si>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</si>
  <si>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</si>
  <si>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</si>
  <si>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>TP pronto 07:23, em intervalo 11;30 ate 13hrs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</si>
  <si>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</si>
  <si>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</si>
  <si>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</si>
  <si>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 xml:space="preserve">Descarga de dormentes   </t>
  </si>
  <si>
    <t>Descarga de 1 barra no km 244+040 (30min) e descarga de 1 barra no 244+620 (30min)</t>
  </si>
  <si>
    <t xml:space="preserve">Equipe pronta as 8h, sem oportunidade 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</si>
  <si>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</si>
  <si>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</si>
  <si>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</si>
  <si>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</si>
  <si>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</si>
  <si>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</si>
  <si>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</si>
  <si>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</si>
  <si>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</si>
  <si>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</si>
  <si>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</si>
  <si>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391 / 386 / 374</t>
  </si>
  <si>
    <t>332 / 325 / 323</t>
  </si>
  <si>
    <t>ZMAN</t>
  </si>
  <si>
    <t>Puxamento da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</si>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</sst>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7" dataDxfId="236" headerRowBorderDxfId="234" tableBorderDxfId="235" totalsRowBorderDxfId="233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2"/>
    <tableColumn id="11" xr3:uid="{33520CA5-F846-4E76-93B5-CB06B5FE2FAB}" name="Coordenação Cod" dataDxfId="231"/>
    <tableColumn id="2" xr3:uid="{C84FE88F-829A-43C2-9585-F43A9E153FAA}" name="Coordenação" dataDxfId="230"/>
    <tableColumn id="3" xr3:uid="{CF353A97-A9EF-46B5-8824-245D2CB759D0}" name="Gerência" dataDxfId="229"/>
    <tableColumn id="4" xr3:uid="{062C67FE-0D06-4582-BA9C-B087681F34EC}" name="SUB" dataDxfId="228"/>
    <tableColumn id="5" xr3:uid="{1DF130D1-4D15-4DFF-8266-F1B81CAA897E}" name="KM Inicio" dataDxfId="227"/>
    <tableColumn id="6" xr3:uid="{A344A0E9-F964-4FE5-9EB0-2661309404E9}" name="KM Fim" dataDxfId="226"/>
    <tableColumn id="7" xr3:uid="{B0ED4DF3-274E-46B6-A2D1-0985F47224C1}" name="Trecho" dataDxfId="225"/>
    <tableColumn id="8" xr3:uid="{1DE44FFC-B2F5-4DE5-A7E5-915DA69A16F8}" name="SB" dataDxfId="224"/>
    <tableColumn id="9" xr3:uid="{7841069B-E29E-4A5E-B561-931B24D14782}" name="NOME SUB" dataDxfId="223"/>
    <tableColumn id="10" xr3:uid="{01B251F8-5EA1-4C87-81E3-9BD14100B544}" name="Trecho Coordenação" dataDxfId="22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1"/>
    <tableColumn id="8" xr3:uid="{98E82858-1ECA-4DB3-8AE4-BBB972FC487D}" name="CORRELATO" dataDxfId="2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G230" activePane="topRight" state="frozen"/>
      <selection pane="topRight" activeCell="O237" sqref="O237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4"/>
      <c r="AN3" s="255"/>
      <c r="AO3" s="233"/>
      <c r="AP3" s="233"/>
      <c r="AQ3" s="234"/>
      <c r="AR3" s="67"/>
      <c r="AS3" s="226" t="s">
        <v>994</v>
      </c>
      <c r="AT3" s="227"/>
      <c r="AU3" s="226" t="s">
        <v>995</v>
      </c>
      <c r="AV3" s="227"/>
      <c r="AW3" s="226" t="s">
        <v>996</v>
      </c>
      <c r="AX3" s="227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1463</v>
      </c>
      <c r="W148" s="119" t="s">
        <v>1464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1465</v>
      </c>
      <c r="BK148" s="19" t="s">
        <v>1466</v>
      </c>
      <c r="BL148" s="18"/>
      <c r="BM148" s="146" t="s">
        <v>500</v>
      </c>
      <c r="BN148" s="145" t="s">
        <v>528</v>
      </c>
      <c r="BO148" s="146" t="s">
        <v>589</v>
      </c>
      <c r="BP148" s="270" t="s">
        <v>1466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1467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1468</v>
      </c>
      <c r="BK149" s="19" t="s">
        <v>1469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1468</v>
      </c>
      <c r="BK150" s="19" t="s">
        <v>1470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1470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1471</v>
      </c>
      <c r="BK151" s="19" t="s">
        <v>1472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1472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1473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1474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1475</v>
      </c>
      <c r="BK152" s="19" t="s">
        <v>1476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1476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1477</v>
      </c>
      <c r="BK153" s="19" t="s">
        <v>1466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1466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1478</v>
      </c>
      <c r="W154" s="119" t="s">
        <v>1479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1480</v>
      </c>
      <c r="BK154" s="19" t="s">
        <v>1481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1482</v>
      </c>
      <c r="W155" s="119" t="s">
        <v>1479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1480</v>
      </c>
      <c r="BK155" s="19" t="s">
        <v>1481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1483</v>
      </c>
      <c r="BK156" s="19" t="s">
        <v>1484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1485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1466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1466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1486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1468</v>
      </c>
      <c r="BK158" s="19" t="s">
        <v>1487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1488</v>
      </c>
      <c r="BK159" s="19" t="s">
        <v>1489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1490</v>
      </c>
      <c r="N160" s="143" t="s">
        <v>1491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1492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1493</v>
      </c>
      <c r="BK160" s="19" t="s">
        <v>1494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1495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1466</v>
      </c>
      <c r="BL161" s="18"/>
      <c r="BM161" s="146" t="s">
        <v>511</v>
      </c>
      <c r="BN161" s="145" t="s">
        <v>511</v>
      </c>
      <c r="BO161" s="146" t="s">
        <v>511</v>
      </c>
      <c r="BP161" s="270" t="s">
        <v>1466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1463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1496</v>
      </c>
      <c r="BK162" s="19" t="s">
        <v>1466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1466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1576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1497</v>
      </c>
      <c r="W165" s="119" t="s">
        <v>1498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1499</v>
      </c>
      <c r="BK165" s="19" t="s">
        <v>1499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1514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1577</v>
      </c>
      <c r="BK166" s="19" t="s">
        <v>1577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1514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1514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1500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1501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1468</v>
      </c>
      <c r="BK173" s="19" t="s">
        <v>1502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1578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1579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1580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1581</v>
      </c>
      <c r="N182" s="143" t="s">
        <v>1582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1583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1454</v>
      </c>
      <c r="J189" s="119">
        <v>73</v>
      </c>
      <c r="K189" s="119">
        <v>9.9</v>
      </c>
      <c r="L189" s="119" t="s">
        <v>479</v>
      </c>
      <c r="M189" s="143" t="s">
        <v>1455</v>
      </c>
      <c r="N189" s="143" t="s">
        <v>1455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1456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1457</v>
      </c>
      <c r="AL189" s="35" t="s">
        <v>1458</v>
      </c>
      <c r="AM189" s="119" t="s">
        <v>1459</v>
      </c>
      <c r="AN189" s="119" t="s">
        <v>1460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1461</v>
      </c>
      <c r="BK189" s="214" t="s">
        <v>1461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1462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1584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1585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1586</v>
      </c>
      <c r="BK193" s="19" t="s">
        <v>1586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1587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1588</v>
      </c>
      <c r="BO195" s="146" t="s">
        <v>1588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1503</v>
      </c>
      <c r="BK196" s="19" t="s">
        <v>1503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1504</v>
      </c>
      <c r="W197" s="119" t="s">
        <v>1505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1506</v>
      </c>
      <c r="BK197" s="19" t="s">
        <v>1507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1508</v>
      </c>
      <c r="BK198" s="20" t="s">
        <v>1509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69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1486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1510</v>
      </c>
      <c r="BK199" s="20" t="s">
        <v>1511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69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1512</v>
      </c>
      <c r="BK200" s="19" t="s">
        <v>1513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1514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1515</v>
      </c>
      <c r="BK201" s="19" t="s">
        <v>1516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1454</v>
      </c>
      <c r="J202" s="119">
        <v>73</v>
      </c>
      <c r="K202" s="119">
        <v>192</v>
      </c>
      <c r="L202" s="119" t="s">
        <v>479</v>
      </c>
      <c r="M202" s="143" t="s">
        <v>1517</v>
      </c>
      <c r="N202" s="143" t="s">
        <v>1518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1519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1512</v>
      </c>
      <c r="BK202" s="19" t="s">
        <v>1520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1521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1522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1523</v>
      </c>
      <c r="BK203" s="19" t="s">
        <v>1524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1525</v>
      </c>
      <c r="BK204" s="19" t="s">
        <v>1526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1527</v>
      </c>
      <c r="BK205" s="19" t="s">
        <v>1528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1529</v>
      </c>
      <c r="J206" s="119">
        <v>73</v>
      </c>
      <c r="K206" s="119">
        <v>7</v>
      </c>
      <c r="L206" s="119" t="s">
        <v>479</v>
      </c>
      <c r="M206" s="143" t="s">
        <v>1530</v>
      </c>
      <c r="N206" s="143" t="s">
        <v>1531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1532</v>
      </c>
      <c r="W206" s="119" t="s">
        <v>1533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1534</v>
      </c>
      <c r="BK206" s="19" t="s">
        <v>1535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1536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1537</v>
      </c>
      <c r="BK207" s="19" t="s">
        <v>1538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69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1474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1539</v>
      </c>
      <c r="BK208" s="20" t="s">
        <v>1540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1495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1541</v>
      </c>
      <c r="BK209" s="19" t="s">
        <v>1542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1542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1543</v>
      </c>
      <c r="J210" s="119">
        <v>70</v>
      </c>
      <c r="K210" s="119">
        <v>82</v>
      </c>
      <c r="L210" s="119"/>
      <c r="M210" s="143" t="s">
        <v>1544</v>
      </c>
      <c r="N210" s="143" t="s">
        <v>1545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1512</v>
      </c>
      <c r="BK210" s="20" t="s">
        <v>1546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1546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1482</v>
      </c>
      <c r="W211" s="119" t="s">
        <v>1505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1506</v>
      </c>
      <c r="BK211" s="19" t="s">
        <v>1507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1505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1512</v>
      </c>
      <c r="BK212" s="19" t="s">
        <v>1507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1547</v>
      </c>
      <c r="N213" s="143" t="s">
        <v>1548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1549</v>
      </c>
      <c r="W213" s="119" t="s">
        <v>1550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1551</v>
      </c>
      <c r="BK213" s="19" t="s">
        <v>1552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69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1486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5.2083333333333315E-2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1553</v>
      </c>
      <c r="BK214" s="19" t="s">
        <v>1554</v>
      </c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</v>
      </c>
      <c r="BR214" s="22">
        <f>IF(OR(B214="",F214=""),"*",AY214/P214)</f>
        <v>1.2499999999999996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1555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1556</v>
      </c>
      <c r="BK215" s="19" t="s">
        <v>1557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69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1558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1556</v>
      </c>
      <c r="BK216" s="19" t="s">
        <v>1557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1559</v>
      </c>
      <c r="W217" s="119" t="s">
        <v>1560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1561</v>
      </c>
      <c r="BK217" s="19" t="s">
        <v>1562</v>
      </c>
      <c r="BL217" s="18"/>
      <c r="BM217" s="146" t="s">
        <v>505</v>
      </c>
      <c r="BN217" s="145" t="s">
        <v>505</v>
      </c>
      <c r="BO217" s="146" t="s">
        <v>505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69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1563</v>
      </c>
      <c r="BK218" s="19" t="s">
        <v>1564</v>
      </c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0.5916666666666659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1565</v>
      </c>
      <c r="W219" s="119" t="s">
        <v>1505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/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1556</v>
      </c>
      <c r="BK219" s="19" t="s">
        <v>1566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0.99999999999999911</v>
      </c>
      <c r="BS219" s="22">
        <f>IF(OR(B219="",F219=""),"*",BA219/Q219)</f>
        <v>0</v>
      </c>
      <c r="BT219" s="8" t="str">
        <f t="shared" si="2"/>
        <v>OKOK</v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1567</v>
      </c>
      <c r="N220" s="143" t="s">
        <v>1568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1482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1569</v>
      </c>
      <c r="BK220" s="19" t="s">
        <v>1466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1466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1482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1556</v>
      </c>
      <c r="BK221" s="19" t="s">
        <v>1570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1570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1478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1556</v>
      </c>
      <c r="BK222" s="19" t="s">
        <v>1570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1570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1556</v>
      </c>
      <c r="BK223" s="19" t="s">
        <v>1571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69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1474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1556</v>
      </c>
      <c r="BK224" s="19" t="s">
        <v>1572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1543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1573</v>
      </c>
      <c r="BK225" s="19" t="s">
        <v>1574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>A65</v>
      </c>
      <c r="B231" s="116"/>
      <c r="C231" s="9" t="str">
        <f>IF(BS_CONTROLE[[#This Row],[DATA]]="","",WEEKNUM(BS_CONTROLE[[#This Row],[DATA]]))</f>
        <v/>
      </c>
      <c r="D231" s="118" t="s">
        <v>752</v>
      </c>
      <c r="E231" s="47">
        <v>226</v>
      </c>
      <c r="F231" s="142" t="s">
        <v>830</v>
      </c>
      <c r="G231" s="10" t="str">
        <f>IF(D231="","*",VLOOKUP(F231,BS_ATIVIDADE[],3,FALSE))</f>
        <v>TRILHO - POSICIONAMENTO</v>
      </c>
      <c r="H231" s="192" t="s">
        <v>479</v>
      </c>
      <c r="I231" s="120" t="s">
        <v>479</v>
      </c>
      <c r="J231" s="119">
        <v>73</v>
      </c>
      <c r="K231" s="119">
        <v>391</v>
      </c>
      <c r="L231" s="119">
        <v>374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31" s="120">
        <v>0.33333333333333331</v>
      </c>
      <c r="P231" s="120">
        <v>6.25E-2</v>
      </c>
      <c r="Q231" s="119">
        <v>36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1" s="119"/>
      <c r="W231" s="119" t="s">
        <v>1589</v>
      </c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PDM - POSICIONAMENTO - TRILHO</v>
      </c>
      <c r="AJ231" s="10" t="str">
        <f>IF(BS_CONTROLE[[#This Row],[Atividade]]=0, "-", BS_CONTROLE[[#This Row],[Atividade]])</f>
        <v>PDM - POSICIONAMENTO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ZUR-ZUE</v>
      </c>
      <c r="AN231" s="119" t="str">
        <f>IF(BS_CONTROLE[[#This Row],[SB]]=0, "-", BS_CONTROLE[[#This Row],[SB]])</f>
        <v>ZUR394</v>
      </c>
      <c r="AO231" s="119">
        <f>IF(BS_CONTROLE[[#This Row],[SUB]]=0, "-", BS_CONTROLE[[#This Row],[SUB]])</f>
        <v>73</v>
      </c>
      <c r="AP231" s="119">
        <f>BS_CONTROLE[[#This Row],[KM - Inicio]]</f>
        <v>391</v>
      </c>
      <c r="AQ231" s="119">
        <f>BS_CONTROLE[[#This Row],[KM - Inicio]]</f>
        <v>391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>V88</v>
      </c>
      <c r="B232" s="116"/>
      <c r="C232" s="9" t="str">
        <f>IF(BS_CONTROLE[[#This Row],[DATA]]="","",WEEKNUM(BS_CONTROLE[[#This Row],[DATA]]))</f>
        <v/>
      </c>
      <c r="D232" s="118" t="s">
        <v>847</v>
      </c>
      <c r="E232" s="47">
        <v>227</v>
      </c>
      <c r="F232" s="142" t="s">
        <v>756</v>
      </c>
      <c r="G232" s="10" t="str">
        <f>IF(D232="","*",VLOOKUP(F232,BS_ATIVIDADE[],3,FALSE))</f>
        <v>MECANIZAÇÃO - SOCADORA</v>
      </c>
      <c r="H232" s="192" t="s">
        <v>479</v>
      </c>
      <c r="I232" s="120" t="s">
        <v>479</v>
      </c>
      <c r="J232" s="119">
        <v>73</v>
      </c>
      <c r="K232" s="119">
        <v>332</v>
      </c>
      <c r="L232" s="119">
        <v>323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2" s="143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32" s="120">
        <v>0.375</v>
      </c>
      <c r="P232" s="120">
        <v>0.125</v>
      </c>
      <c r="Q232" s="119"/>
      <c r="R232" s="11" t="str">
        <f>IFERROR(_xlfn.XLOOKUP(F232, BS_ATIVIDADE[ATIVIDADE],BS_ATIVIDADE[UNIDADE] ), "*")</f>
        <v>M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2" s="119"/>
      <c r="W232" s="119" t="s">
        <v>1590</v>
      </c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MECANIZAÇÃO - SOCADORA</v>
      </c>
      <c r="AJ232" s="10" t="str">
        <f>IF(BS_CONTROLE[[#This Row],[Atividade]]=0, "-", BS_CONTROLE[[#This Row],[Atividade]])</f>
        <v>MECANIZAÇÃO - SOCADORA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ZGI-ZFN</v>
      </c>
      <c r="AN232" s="119">
        <f>IF(BS_CONTROLE[[#This Row],[SB]]=0, "-", BS_CONTROLE[[#This Row],[SB]])</f>
        <v>326332</v>
      </c>
      <c r="AO232" s="119">
        <f>IF(BS_CONTROLE[[#This Row],[SUB]]=0, "-", BS_CONTROLE[[#This Row],[SUB]])</f>
        <v>73</v>
      </c>
      <c r="AP232" s="119">
        <f>BS_CONTROLE[[#This Row],[KM - Inicio]]</f>
        <v>332</v>
      </c>
      <c r="AQ232" s="119">
        <f>BS_CONTROLE[[#This Row],[KM - Inicio]]</f>
        <v>332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M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>JULIO CÉSAR (TP-701)</v>
      </c>
      <c r="B233" s="116"/>
      <c r="C233" s="9" t="str">
        <f>IF(BS_CONTROLE[[#This Row],[DATA]]="","",WEEKNUM(BS_CONTROLE[[#This Row],[DATA]]))</f>
        <v/>
      </c>
      <c r="D233" s="118" t="s">
        <v>939</v>
      </c>
      <c r="E233" s="47">
        <v>228</v>
      </c>
      <c r="F233" s="142" t="s">
        <v>803</v>
      </c>
      <c r="G233" s="10" t="str">
        <f>IF(D233="","*",VLOOKUP(F233,BS_ATIVIDADE[],3,FALSE))</f>
        <v>ALÍVIO</v>
      </c>
      <c r="H233" s="192" t="s">
        <v>479</v>
      </c>
      <c r="I233" s="120" t="s">
        <v>479</v>
      </c>
      <c r="J233" s="119">
        <v>73</v>
      </c>
      <c r="K233" s="119">
        <v>254</v>
      </c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33" s="120">
        <v>0.5</v>
      </c>
      <c r="P233" s="120">
        <v>0.125</v>
      </c>
      <c r="Q233" s="119"/>
      <c r="R233" s="11" t="str">
        <f>IFERROR(_xlfn.XLOOKUP(F233, BS_ATIVIDADE[ATIVIDADE],BS_ATIVIDADE[UNIDADE] ), "*")</f>
        <v>M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PDM - ALÍVIO DE TENSÃO</v>
      </c>
      <c r="AJ233" s="10" t="str">
        <f>IF(BS_CONTROLE[[#This Row],[Atividade]]=0, "-", BS_CONTROLE[[#This Row],[Atividade]])</f>
        <v>PDM - ALÍVIO DE TENSÃO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ZRZ-ZEC</v>
      </c>
      <c r="AN233" s="119" t="str">
        <f>IF(BS_CONTROLE[[#This Row],[SB]]=0, "-", BS_CONTROLE[[#This Row],[SB]])</f>
        <v>ZRZ256</v>
      </c>
      <c r="AO233" s="119">
        <f>IF(BS_CONTROLE[[#This Row],[SUB]]=0, "-", BS_CONTROLE[[#This Row],[SUB]])</f>
        <v>73</v>
      </c>
      <c r="AP233" s="119">
        <f>BS_CONTROLE[[#This Row],[KM - Inicio]]</f>
        <v>254</v>
      </c>
      <c r="AQ233" s="119">
        <f>BS_CONTROLE[[#This Row],[KM - Inicio]]</f>
        <v>254</v>
      </c>
      <c r="AR233" s="122"/>
      <c r="AS233" s="122"/>
      <c r="AT233" s="122"/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/>
      <c r="BB233" s="11" t="str">
        <f>IFERROR(_xlfn.XLOOKUP(AI233, BS_ATIVIDADE[ATIVIDADE],BS_ATIVIDADE[UNIDADE] ), "*")</f>
        <v>M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>JOVÂNIO (TP-850)</v>
      </c>
      <c r="B234" s="116"/>
      <c r="C234" s="9" t="str">
        <f>IF(BS_CONTROLE[[#This Row],[DATA]]="","",WEEKNUM(BS_CONTROLE[[#This Row],[DATA]]))</f>
        <v/>
      </c>
      <c r="D234" s="118" t="s">
        <v>936</v>
      </c>
      <c r="E234" s="47">
        <v>229</v>
      </c>
      <c r="F234" s="142" t="s">
        <v>833</v>
      </c>
      <c r="G234" s="10" t="str">
        <f>IF(D234="","*",VLOOKUP(F234,BS_ATIVIDADE[],3,FALSE))</f>
        <v>SOLDA</v>
      </c>
      <c r="H234" s="192" t="s">
        <v>479</v>
      </c>
      <c r="I234" s="120" t="s">
        <v>479</v>
      </c>
      <c r="J234" s="119">
        <v>73</v>
      </c>
      <c r="K234" s="119">
        <v>235.8</v>
      </c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4" s="120">
        <v>0.375</v>
      </c>
      <c r="P234" s="120">
        <v>0.125</v>
      </c>
      <c r="Q234" s="119">
        <v>2</v>
      </c>
      <c r="R234" s="11" t="str">
        <f>IFERROR(_xlfn.XLOOKUP(F234, BS_ATIVIDADE[ATIVIDADE],BS_ATIVIDADE[UNIDADE] ), "*")</f>
        <v>Nº DE SOLDA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PDM - SOLDA</v>
      </c>
      <c r="AJ234" s="10" t="str">
        <f>IF(BS_CONTROLE[[#This Row],[Atividade]]=0, "-", BS_CONTROLE[[#This Row],[Atividade]])</f>
        <v>PDM - SOLDA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ZVU-ZEB</v>
      </c>
      <c r="AN234" s="119" t="str">
        <f>IF(BS_CONTROLE[[#This Row],[SB]]=0, "-", BS_CONTROLE[[#This Row],[SB]])</f>
        <v>ZVU237</v>
      </c>
      <c r="AO234" s="119">
        <f>IF(BS_CONTROLE[[#This Row],[SUB]]=0, "-", BS_CONTROLE[[#This Row],[SUB]])</f>
        <v>73</v>
      </c>
      <c r="AP234" s="119">
        <f>BS_CONTROLE[[#This Row],[KM - Inicio]]</f>
        <v>235.8</v>
      </c>
      <c r="AQ234" s="119">
        <f>BS_CONTROLE[[#This Row],[KM - Inicio]]</f>
        <v>235.8</v>
      </c>
      <c r="AR234" s="122"/>
      <c r="AS234" s="122"/>
      <c r="AT234" s="122"/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</v>
      </c>
      <c r="AZ234" s="204"/>
      <c r="BA234" s="123"/>
      <c r="BB234" s="11" t="str">
        <f>IFERROR(_xlfn.XLOOKUP(AI234, BS_ATIVIDADE[ATIVIDADE],BS_ATIVIDADE[UNIDADE] ), "*")</f>
        <v>Nº DE SOLDA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>PEDRO (TP-696)</v>
      </c>
      <c r="B235" s="116"/>
      <c r="C235" s="9" t="str">
        <f>IF(BS_CONTROLE[[#This Row],[DATA]]="","",WEEKNUM(BS_CONTROLE[[#This Row],[DATA]]))</f>
        <v/>
      </c>
      <c r="D235" s="118" t="s">
        <v>974</v>
      </c>
      <c r="E235" s="47">
        <v>230</v>
      </c>
      <c r="F235" s="142" t="s">
        <v>833</v>
      </c>
      <c r="G235" s="10" t="str">
        <f>IF(D235="","*",VLOOKUP(F235,BS_ATIVIDADE[],3,FALSE))</f>
        <v>SOLDA</v>
      </c>
      <c r="H235" s="192" t="s">
        <v>479</v>
      </c>
      <c r="I235" s="120" t="s">
        <v>479</v>
      </c>
      <c r="J235" s="119">
        <v>73</v>
      </c>
      <c r="K235" s="119">
        <v>200.74</v>
      </c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5" s="143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5" s="120">
        <v>0.375</v>
      </c>
      <c r="P235" s="120">
        <v>0.125</v>
      </c>
      <c r="Q235" s="119">
        <v>2</v>
      </c>
      <c r="R235" s="11" t="str">
        <f>IFERROR(_xlfn.XLOOKUP(F235, BS_ATIVIDADE[ATIVIDADE],BS_ATIVIDADE[UNIDADE] ), "*")</f>
        <v>Nº DE SOLDA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PDM - SOLDA</v>
      </c>
      <c r="AJ235" s="10" t="str">
        <f>IF(BS_CONTROLE[[#This Row],[Atividade]]=0, "-", BS_CONTROLE[[#This Row],[Atividade]])</f>
        <v>PDM - SOLDA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ZEH-ZRU</v>
      </c>
      <c r="AN235" s="119">
        <f>IF(BS_CONTROLE[[#This Row],[SB]]=0, "-", BS_CONTROLE[[#This Row],[SB]])</f>
        <v>199203</v>
      </c>
      <c r="AO235" s="119">
        <f>IF(BS_CONTROLE[[#This Row],[SUB]]=0, "-", BS_CONTROLE[[#This Row],[SUB]])</f>
        <v>73</v>
      </c>
      <c r="AP235" s="119">
        <f>BS_CONTROLE[[#This Row],[KM - Inicio]]</f>
        <v>200.74</v>
      </c>
      <c r="AQ235" s="119">
        <f>BS_CONTROLE[[#This Row],[KM - Inicio]]</f>
        <v>200.74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SOLDA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>W9245947</v>
      </c>
      <c r="B236" s="116">
        <v>45947</v>
      </c>
      <c r="C236" s="9">
        <f>IF(BS_CONTROLE[[#This Row],[DATA]]="","",WEEKNUM(BS_CONTROLE[[#This Row],[DATA]]))</f>
        <v>42</v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 t="s">
        <v>1325</v>
      </c>
      <c r="W236" s="119" t="s">
        <v>1575</v>
      </c>
      <c r="X236" s="118" t="s">
        <v>481</v>
      </c>
      <c r="Y236" s="145"/>
      <c r="Z236" s="118" t="s">
        <v>476</v>
      </c>
      <c r="AA236" s="119">
        <v>2</v>
      </c>
      <c r="AB236" s="117" t="s">
        <v>471</v>
      </c>
      <c r="AC236" s="117" t="s">
        <v>479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Produção e Intervalo</v>
      </c>
      <c r="BR236" s="22">
        <f>IF(OR(B236="",F236=""),"*",AY236/P236)</f>
        <v>0</v>
      </c>
      <c r="BS236" s="22">
        <f>IF(OR(B236="",F236=""),"*",BA236/Q236)</f>
        <v>0</v>
      </c>
      <c r="BT236" s="8" t="str">
        <f t="shared" si="3"/>
        <v/>
      </c>
    </row>
    <row r="237" spans="1:72" hidden="1">
      <c r="A237" s="149" t="str">
        <f>D237&amp;B237</f>
        <v>DANILO (TP-837)45947</v>
      </c>
      <c r="B237" s="116">
        <v>45947</v>
      </c>
      <c r="C237" s="9">
        <f>IF(BS_CONTROLE[[#This Row],[DATA]]="","",WEEKNUM(BS_CONTROLE[[#This Row],[DATA]]))</f>
        <v>42</v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1482</v>
      </c>
      <c r="W237" s="119" t="s">
        <v>1136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Produção e Intervalo</v>
      </c>
      <c r="BR237" s="22">
        <f>IF(OR(B237="",F237=""),"*",AY237/P237)</f>
        <v>0</v>
      </c>
      <c r="BS237" s="22">
        <f>IF(OR(B237="",F237=""),"*",BA237/Q237)</f>
        <v>0</v>
      </c>
      <c r="BT237" s="8" t="str">
        <f t="shared" si="3"/>
        <v/>
      </c>
    </row>
    <row r="238" spans="1:72" hidden="1">
      <c r="A238" s="149" t="str">
        <f>D238&amp;B238</f>
        <v>MAURO TP-868)45947</v>
      </c>
      <c r="B238" s="116">
        <v>45947</v>
      </c>
      <c r="C238" s="9">
        <f>IF(BS_CONTROLE[[#This Row],[DATA]]="","",WEEKNUM(BS_CONTROLE[[#This Row],[DATA]]))</f>
        <v>42</v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1478</v>
      </c>
      <c r="W238" s="119" t="s">
        <v>1136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Produção e Intervalo</v>
      </c>
      <c r="BR238" s="22">
        <f>IF(OR(B238="",F238=""),"*",AY238/P238)</f>
        <v>0</v>
      </c>
      <c r="BS238" s="22">
        <f>IF(OR(B238="",F238=""),"*",BA238/Q238)</f>
        <v>0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 t="s">
        <v>833</v>
      </c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>
        <v>73</v>
      </c>
      <c r="K239" s="119">
        <v>213</v>
      </c>
      <c r="L239" s="119">
        <v>210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9" s="120">
        <v>0.375</v>
      </c>
      <c r="P239" s="120">
        <v>8.3333333333333329E-2</v>
      </c>
      <c r="Q239" s="119">
        <v>2</v>
      </c>
      <c r="R239" s="11" t="str">
        <f>IFERROR(_xlfn.XLOOKUP(F239, BS_ATIVIDADE[ATIVIDADE],BS_ATIVIDADE[UNIDADE] ), "*")</f>
        <v>Nº DE SOLDA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PDM - SOLDA</v>
      </c>
      <c r="AJ239" s="10" t="str">
        <f>IF(BS_CONTROLE[[#This Row],[Atividade]]=0, "-", BS_CONTROLE[[#This Row],[Atividade]])</f>
        <v>PDM - SOLDA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ZGB-ZMO</v>
      </c>
      <c r="AN239" s="119" t="str">
        <f>IF(BS_CONTROLE[[#This Row],[SB]]=0, "-", BS_CONTROLE[[#This Row],[SB]])</f>
        <v>ZGB217</v>
      </c>
      <c r="AO239" s="119">
        <f>IF(BS_CONTROLE[[#This Row],[SUB]]=0, "-", BS_CONTROLE[[#This Row],[SUB]])</f>
        <v>73</v>
      </c>
      <c r="AP239" s="119">
        <f>BS_CONTROLE[[#This Row],[KM - Inicio]]</f>
        <v>213</v>
      </c>
      <c r="AQ239" s="119">
        <f>BS_CONTROLE[[#This Row],[KM - Inicio]]</f>
        <v>213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Nº DE SOLDA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 t="s">
        <v>840</v>
      </c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>
        <v>73</v>
      </c>
      <c r="K240" s="119"/>
      <c r="L240" s="119" t="s">
        <v>479</v>
      </c>
      <c r="M240" s="143" t="s">
        <v>285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>
        <v>0.375</v>
      </c>
      <c r="P240" s="120">
        <v>8.3333333333333329E-2</v>
      </c>
      <c r="Q240" s="119">
        <v>624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PDM - SUBSTITUIÇÃO - TRILHO</v>
      </c>
      <c r="AJ240" s="10" t="str">
        <f>IF(BS_CONTROLE[[#This Row],[Atividade]]=0, "-", BS_CONTROLE[[#This Row],[Atividade]])</f>
        <v>PDM - SUBSTITUIÇÃO - TRILHO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ZMO</v>
      </c>
      <c r="AN240" s="119" t="str">
        <f>IF(BS_CONTROLE[[#This Row],[SB]]=0, "-", BS_CONTROLE[[#This Row],[SB]])</f>
        <v>-</v>
      </c>
      <c r="AO240" s="119">
        <f>IF(BS_CONTROLE[[#This Row],[SUB]]=0, "-", BS_CONTROLE[[#This Row],[SUB]])</f>
        <v>73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>RAFAEL (TP-695)</v>
      </c>
      <c r="B241" s="116"/>
      <c r="C241" s="9" t="str">
        <f>IF(BS_CONTROLE[[#This Row],[DATA]]="","",WEEKNUM(BS_CONTROLE[[#This Row],[DATA]]))</f>
        <v/>
      </c>
      <c r="D241" s="118" t="s">
        <v>953</v>
      </c>
      <c r="E241" s="47">
        <v>236</v>
      </c>
      <c r="F241" s="142" t="s">
        <v>840</v>
      </c>
      <c r="G241" s="10" t="str">
        <f>IF(D241="","*",VLOOKUP(F241,BS_ATIVIDADE[],3,FALSE))</f>
        <v>TRILHO - SUBSTITUIÇÂO</v>
      </c>
      <c r="H241" s="192" t="s">
        <v>479</v>
      </c>
      <c r="I241" s="120" t="s">
        <v>479</v>
      </c>
      <c r="J241" s="119">
        <v>73</v>
      </c>
      <c r="K241" s="119">
        <v>138</v>
      </c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41" s="120">
        <v>0.375</v>
      </c>
      <c r="P241" s="120">
        <v>0.125</v>
      </c>
      <c r="Q241" s="119">
        <v>312</v>
      </c>
      <c r="R241" s="11" t="str">
        <f>IFERROR(_xlfn.XLOOKUP(F241, BS_ATIVIDADE[ATIVIDADE],BS_ATIVIDADE[UNIDADE] ), "*")</f>
        <v>M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PDM - SUBSTITUIÇÃO - TRILHO</v>
      </c>
      <c r="AJ241" s="10" t="str">
        <f>IF(BS_CONTROLE[[#This Row],[Atividade]]=0, "-", BS_CONTROLE[[#This Row],[Atividade]])</f>
        <v>PDM - SUBSTITUIÇÃO - TRILHO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ZXB-ZCV</v>
      </c>
      <c r="AN241" s="119" t="str">
        <f>IF(BS_CONTROLE[[#This Row],[SB]]=0, "-", BS_CONTROLE[[#This Row],[SB]])</f>
        <v>136ZCV</v>
      </c>
      <c r="AO241" s="119">
        <f>IF(BS_CONTROLE[[#This Row],[SUB]]=0, "-", BS_CONTROLE[[#This Row],[SUB]])</f>
        <v>73</v>
      </c>
      <c r="AP241" s="119">
        <f>BS_CONTROLE[[#This Row],[KM - Inicio]]</f>
        <v>138</v>
      </c>
      <c r="AQ241" s="119">
        <f>BS_CONTROLE[[#This Row],[KM - Inicio]]</f>
        <v>138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M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 t="s">
        <v>840</v>
      </c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>
        <v>73</v>
      </c>
      <c r="K242" s="119">
        <v>104.8</v>
      </c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42" s="120">
        <v>0.375</v>
      </c>
      <c r="P242" s="120">
        <v>6.25E-2</v>
      </c>
      <c r="Q242" s="119">
        <v>12</v>
      </c>
      <c r="R242" s="11" t="str">
        <f>IFERROR(_xlfn.XLOOKUP(F242, BS_ATIVIDADE[ATIVIDADE],BS_ATIVIDADE[UNIDADE] ), "*")</f>
        <v>M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PDM - SUBSTITUIÇÃO - TRILHO</v>
      </c>
      <c r="AJ242" s="10" t="str">
        <f>IF(BS_CONTROLE[[#This Row],[Atividade]]=0, "-", BS_CONTROLE[[#This Row],[Atividade]])</f>
        <v>PDM - SUBSTITUIÇÃO - TRILHO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ZCZ-ZZF</v>
      </c>
      <c r="AN242" s="119" t="str">
        <f>IF(BS_CONTROLE[[#This Row],[SB]]=0, "-", BS_CONTROLE[[#This Row],[SB]])</f>
        <v>101ZZF</v>
      </c>
      <c r="AO242" s="119">
        <f>IF(BS_CONTROLE[[#This Row],[SUB]]=0, "-", BS_CONTROLE[[#This Row],[SUB]])</f>
        <v>73</v>
      </c>
      <c r="AP242" s="119">
        <f>BS_CONTROLE[[#This Row],[KM - Inicio]]</f>
        <v>104.8</v>
      </c>
      <c r="AQ242" s="119">
        <f>BS_CONTROLE[[#This Row],[KM - Inicio]]</f>
        <v>104.8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M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>ANTÔNIO (TP-713)</v>
      </c>
      <c r="B243" s="116"/>
      <c r="C243" s="9" t="str">
        <f>IF(BS_CONTROLE[[#This Row],[DATA]]="","",WEEKNUM(BS_CONTROLE[[#This Row],[DATA]]))</f>
        <v/>
      </c>
      <c r="D243" s="118" t="s">
        <v>895</v>
      </c>
      <c r="E243" s="47">
        <v>238</v>
      </c>
      <c r="F243" s="142" t="s">
        <v>833</v>
      </c>
      <c r="G243" s="10" t="str">
        <f>IF(D243="","*",VLOOKUP(F243,BS_ATIVIDADE[],3,FALSE))</f>
        <v>SOLDA</v>
      </c>
      <c r="H243" s="192" t="s">
        <v>479</v>
      </c>
      <c r="I243" s="120" t="s">
        <v>479</v>
      </c>
      <c r="J243" s="119">
        <v>73</v>
      </c>
      <c r="K243" s="119">
        <v>43</v>
      </c>
      <c r="L243" s="119" t="s">
        <v>479</v>
      </c>
      <c r="M243" s="143" t="s">
        <v>1591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ZMAPAT1</v>
      </c>
      <c r="O243" s="120">
        <v>0.375</v>
      </c>
      <c r="P243" s="120">
        <v>0.125</v>
      </c>
      <c r="Q243" s="119">
        <v>2</v>
      </c>
      <c r="R243" s="11" t="str">
        <f>IFERROR(_xlfn.XLOOKUP(F243, BS_ATIVIDADE[ATIVIDADE],BS_ATIVIDADE[UNIDADE] ), "*")</f>
        <v>Nº DE SOLDA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PDM - SOLDA</v>
      </c>
      <c r="AJ243" s="10" t="str">
        <f>IF(BS_CONTROLE[[#This Row],[Atividade]]=0, "-", BS_CONTROLE[[#This Row],[Atividade]])</f>
        <v>PDM - SOLDA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ZMAN</v>
      </c>
      <c r="AN243" s="119" t="str">
        <f>IF(BS_CONTROLE[[#This Row],[SB]]=0, "-", BS_CONTROLE[[#This Row],[SB]])</f>
        <v>ZMAPAT1</v>
      </c>
      <c r="AO243" s="119">
        <f>IF(BS_CONTROLE[[#This Row],[SUB]]=0, "-", BS_CONTROLE[[#This Row],[SUB]])</f>
        <v>73</v>
      </c>
      <c r="AP243" s="119">
        <f>BS_CONTROLE[[#This Row],[KM - Inicio]]</f>
        <v>43</v>
      </c>
      <c r="AQ243" s="119">
        <f>BS_CONTROLE[[#This Row],[KM - Inicio]]</f>
        <v>43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Nº DE SOLDA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 t="s">
        <v>807</v>
      </c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>
        <v>73</v>
      </c>
      <c r="K244" s="119">
        <v>10</v>
      </c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 xml:space="preserve">TURMA FIXA VIA </v>
      </c>
      <c r="B245" s="116"/>
      <c r="C245" s="9" t="str">
        <f>IF(BS_CONTROLE[[#This Row],[DATA]]="","",WEEKNUM(BS_CONTROLE[[#This Row],[DATA]]))</f>
        <v/>
      </c>
      <c r="D245" s="118" t="s">
        <v>887</v>
      </c>
      <c r="E245" s="47">
        <v>240</v>
      </c>
      <c r="F245" s="142" t="s">
        <v>794</v>
      </c>
      <c r="G245" s="10" t="str">
        <f>IF(D245="","*",VLOOKUP(F245,BS_ATIVIDADE[],3,FALSE))</f>
        <v>OUTROS</v>
      </c>
      <c r="H245" s="192" t="s">
        <v>479</v>
      </c>
      <c r="I245" s="120" t="s">
        <v>479</v>
      </c>
      <c r="J245" s="119">
        <v>73</v>
      </c>
      <c r="K245" s="119">
        <v>15</v>
      </c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5" s="120">
        <v>0.41666666666666669</v>
      </c>
      <c r="P245" s="120">
        <v>0.125</v>
      </c>
      <c r="Q245" s="119">
        <v>1</v>
      </c>
      <c r="R245" s="11" t="str">
        <f>IFERROR(_xlfn.XLOOKUP(F245, BS_ATIVIDADE[ATIVIDADE],BS_ATIVIDADE[UNIDADE] ), "*")</f>
        <v>BINÁRIO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5" s="119"/>
      <c r="W245" s="119" t="s">
        <v>1592</v>
      </c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OUTRAS ATIVIDADES</v>
      </c>
      <c r="AJ245" s="10" t="str">
        <f>IF(BS_CONTROLE[[#This Row],[Atividade]]=0, "-", BS_CONTROLE[[#This Row],[Atividade]])</f>
        <v>OUTRAS ATIVIDADES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ZTO-ZDZ</v>
      </c>
      <c r="AN245" s="119" t="str">
        <f>IF(BS_CONTROLE[[#This Row],[SB]]=0, "-", BS_CONTROLE[[#This Row],[SB]])</f>
        <v>K14K18</v>
      </c>
      <c r="AO245" s="119">
        <f>IF(BS_CONTROLE[[#This Row],[SUB]]=0, "-", BS_CONTROLE[[#This Row],[SUB]])</f>
        <v>73</v>
      </c>
      <c r="AP245" s="119">
        <f>BS_CONTROLE[[#This Row],[KM - Inicio]]</f>
        <v>15</v>
      </c>
      <c r="AQ245" s="119">
        <f>BS_CONTROLE[[#This Row],[KM - Inicio]]</f>
        <v>15</v>
      </c>
      <c r="AR245" s="122"/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BINÁRIO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>V40</v>
      </c>
      <c r="B246" s="116"/>
      <c r="C246" s="9" t="str">
        <f>IF(BS_CONTROLE[[#This Row],[DATA]]="","",WEEKNUM(BS_CONTROLE[[#This Row],[DATA]]))</f>
        <v/>
      </c>
      <c r="D246" s="118" t="s">
        <v>813</v>
      </c>
      <c r="E246" s="47">
        <v>241</v>
      </c>
      <c r="F246" s="142" t="s">
        <v>756</v>
      </c>
      <c r="G246" s="10" t="str">
        <f>IF(D246="","*",VLOOKUP(F246,BS_ATIVIDADE[],3,FALSE))</f>
        <v>MECANIZAÇÃO - SOCADORA</v>
      </c>
      <c r="H246" s="192" t="s">
        <v>479</v>
      </c>
      <c r="I246" s="120" t="s">
        <v>479</v>
      </c>
      <c r="J246" s="119">
        <v>73</v>
      </c>
      <c r="K246" s="119">
        <v>15</v>
      </c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6" s="120">
        <v>0.54166666666666663</v>
      </c>
      <c r="P246" s="120">
        <v>0.125</v>
      </c>
      <c r="Q246" s="119"/>
      <c r="R246" s="11" t="str">
        <f>IFERROR(_xlfn.XLOOKUP(F246, BS_ATIVIDADE[ATIVIDADE],BS_ATIVIDADE[UNIDADE] ), "*")</f>
        <v>M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MECANIZAÇÃO - SOCADORA</v>
      </c>
      <c r="AJ246" s="10" t="str">
        <f>IF(BS_CONTROLE[[#This Row],[Atividade]]=0, "-", BS_CONTROLE[[#This Row],[Atividade]])</f>
        <v>MECANIZAÇÃO - SOCADORA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ZTO-ZDZ</v>
      </c>
      <c r="AN246" s="119" t="str">
        <f>IF(BS_CONTROLE[[#This Row],[SB]]=0, "-", BS_CONTROLE[[#This Row],[SB]])</f>
        <v>K14K18</v>
      </c>
      <c r="AO246" s="119">
        <f>IF(BS_CONTROLE[[#This Row],[SUB]]=0, "-", BS_CONTROLE[[#This Row],[SUB]])</f>
        <v>73</v>
      </c>
      <c r="AP246" s="119">
        <f>BS_CONTROLE[[#This Row],[KM - Inicio]]</f>
        <v>15</v>
      </c>
      <c r="AQ246" s="119">
        <f>BS_CONTROLE[[#This Row],[KM - Inicio]]</f>
        <v>15</v>
      </c>
      <c r="AR246" s="122"/>
      <c r="AS246" s="122"/>
      <c r="AT246" s="122"/>
      <c r="AU246" s="169"/>
      <c r="AV246" s="169"/>
      <c r="AW246" s="16"/>
      <c r="AX246" s="16"/>
      <c r="AY246" s="13">
        <f>IF(D246="","*",IFERROR(IF(ISODD(COUNT(AS246:AX246)),"ERRO",SUM((AT246-AS246),(AV246-AU246),(AX246-AW246))),"ERRO"))</f>
        <v>0</v>
      </c>
      <c r="AZ246" s="204"/>
      <c r="BA246" s="123"/>
      <c r="BB246" s="11" t="str">
        <f>IFERROR(_xlfn.XLOOKUP(AI246, BS_ATIVIDADE[ATIVIDADE],BS_ATIVIDADE[UNIDADE] ), "*")</f>
        <v>M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7:W238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38:AE238" name="Range1_1_7_35_1_3"/>
    <protectedRange sqref="AF135:AF143 AF152 AF208 AF200 AF218 AF222 AF224 AF23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 AA237:AE237" name="Range1_1_7_35_1_2_2"/>
    <protectedRange sqref="AF151 AF154:AF155 AF157:AF158 AF161:AF163 AF166:AF167 AF169 AF183:AF185 AF205 AF207 AF209 AF211:AF212 AF223 AF219:AF221 AF23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V236:W236" name="Range1_1_6_8"/>
    <protectedRange sqref="Z236:AE236 X236" name="Range1_1_7_6"/>
    <protectedRange sqref="AF236" name="Range1_1_8_4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5 Y2:Z59 Z60 Y188:Z188 Y61:Z186 Z207:Z210 Y205:Z205 Z199:Z204 Y190:Z198 Z214:Z225 Y214:Y216 Y218:Y224 Y211:Z213 Y221:Z235 Y237:Z734">
    <cfRule type="cellIs" dxfId="219" priority="42700" operator="equal">
      <formula>"OPORTUNIDADE"</formula>
    </cfRule>
  </conditionalFormatting>
  <conditionalFormatting sqref="Z736 Y6:Z59 Z60 Y188:Z188 Y61:Z186 Z207:Z210 Y205:Z205 Z199:Z204 Y190:Z198 Z214:Z225 Y214:Y216 Y218:Y224 Y211:Z213 Y221:Z235 Y237:Z735">
    <cfRule type="cellIs" dxfId="218" priority="286" operator="equal">
      <formula>"NÃO"</formula>
    </cfRule>
    <cfRule type="cellIs" dxfId="217" priority="287" operator="equal">
      <formula>"SIM"</formula>
    </cfRule>
  </conditionalFormatting>
  <conditionalFormatting sqref="AZ6:AZ734">
    <cfRule type="expression" dxfId="216" priority="42742">
      <formula>#REF!=1</formula>
    </cfRule>
  </conditionalFormatting>
  <conditionalFormatting sqref="BF60 U6:U59 V60 AY6:AY738 U61:U736 BE6:BE738">
    <cfRule type="cellIs" dxfId="215" priority="42726" operator="equal">
      <formula>"ERRO"</formula>
    </cfRule>
  </conditionalFormatting>
  <conditionalFormatting sqref="BQ6:BQ155 BQ157:BQ738">
    <cfRule type="cellIs" dxfId="214" priority="42721" operator="equal">
      <formula>"Produção e Intervalo"</formula>
    </cfRule>
    <cfRule type="cellIs" dxfId="213" priority="42722" operator="equal">
      <formula>"Aderente"</formula>
    </cfRule>
    <cfRule type="cellIs" dxfId="212" priority="42723" operator="equal">
      <formula>"Intervalo"</formula>
    </cfRule>
    <cfRule type="cellIs" dxfId="211" priority="42724" operator="equal">
      <formula>"Produção"</formula>
    </cfRule>
    <cfRule type="cellIs" dxfId="210" priority="42725" operator="equal">
      <formula>"ERRO"</formula>
    </cfRule>
  </conditionalFormatting>
  <conditionalFormatting sqref="BR6:BS738">
    <cfRule type="cellIs" dxfId="209" priority="42703" operator="equal">
      <formula>"*"</formula>
    </cfRule>
    <cfRule type="cellIs" dxfId="208" priority="42704" operator="greaterThanOrEqual">
      <formula>1</formula>
    </cfRule>
    <cfRule type="cellIs" dxfId="207" priority="42705" operator="lessThan">
      <formula>1</formula>
    </cfRule>
  </conditionalFormatting>
  <conditionalFormatting sqref="BH737 BH6:BH27 BH28:BI31 BH32:BH734">
    <cfRule type="iconSet" priority="44526">
      <iconSet showValue="0">
        <cfvo type="percent" val="0"/>
        <cfvo type="num" val="1"/>
        <cfvo type="num" val="1" gte="0"/>
      </iconSet>
    </cfRule>
    <cfRule type="iconSet" priority="4452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6" priority="44543">
      <formula>#REF!=1</formula>
    </cfRule>
  </conditionalFormatting>
  <conditionalFormatting sqref="BP10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5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9">
    <cfRule type="iconSet" priority="4457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1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5" priority="124" operator="equal">
      <formula>"OPORTUNIDADE"</formula>
    </cfRule>
  </conditionalFormatting>
  <conditionalFormatting sqref="Z187">
    <cfRule type="cellIs" dxfId="204" priority="122" operator="equal">
      <formula>"NÃO"</formula>
    </cfRule>
    <cfRule type="cellIs" dxfId="203" priority="123" operator="equal">
      <formula>"SIM"</formula>
    </cfRule>
  </conditionalFormatting>
  <conditionalFormatting sqref="Z189">
    <cfRule type="cellIs" dxfId="202" priority="121" operator="equal">
      <formula>"OPORTUNIDADE"</formula>
    </cfRule>
  </conditionalFormatting>
  <conditionalFormatting sqref="Z189">
    <cfRule type="cellIs" dxfId="201" priority="119" operator="equal">
      <formula>"NÃO"</formula>
    </cfRule>
    <cfRule type="cellIs" dxfId="200" priority="120" operator="equal">
      <formula>"SIM"</formula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9" priority="114" operator="equal">
      <formula>"OPORTUNIDADE"</formula>
    </cfRule>
  </conditionalFormatting>
  <conditionalFormatting sqref="Y187">
    <cfRule type="cellIs" dxfId="198" priority="112" operator="equal">
      <formula>"NÃO"</formula>
    </cfRule>
    <cfRule type="cellIs" dxfId="197" priority="113" operator="equal">
      <formula>"SIM"</formula>
    </cfRule>
  </conditionalFormatting>
  <conditionalFormatting sqref="Y189">
    <cfRule type="cellIs" dxfId="196" priority="111" operator="equal">
      <formula>"OPORTUNIDADE"</formula>
    </cfRule>
  </conditionalFormatting>
  <conditionalFormatting sqref="Y189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3" priority="60" operator="equal">
      <formula>"OPORTUNIDADE"</formula>
    </cfRule>
  </conditionalFormatting>
  <conditionalFormatting sqref="Z206">
    <cfRule type="cellIs" dxfId="192" priority="58" operator="equal">
      <formula>"NÃO"</formula>
    </cfRule>
    <cfRule type="cellIs" dxfId="191" priority="59" operator="equal">
      <formula>"SIM"</formula>
    </cfRule>
  </conditionalFormatting>
  <conditionalFormatting sqref="Y206:Y210">
    <cfRule type="cellIs" dxfId="190" priority="57" operator="equal">
      <formula>"OPORTUNIDADE"</formula>
    </cfRule>
  </conditionalFormatting>
  <conditionalFormatting sqref="Y206:Y210">
    <cfRule type="cellIs" dxfId="189" priority="55" operator="equal">
      <formula>"NÃO"</formula>
    </cfRule>
    <cfRule type="cellIs" dxfId="188" priority="56" operator="equal">
      <formula>"SIM"</formula>
    </cfRule>
  </conditionalFormatting>
  <conditionalFormatting sqref="Y204">
    <cfRule type="cellIs" dxfId="187" priority="54" operator="equal">
      <formula>"OPORTUNIDADE"</formula>
    </cfRule>
  </conditionalFormatting>
  <conditionalFormatting sqref="Y204">
    <cfRule type="cellIs" dxfId="186" priority="52" operator="equal">
      <formula>"NÃO"</formula>
    </cfRule>
    <cfRule type="cellIs" dxfId="185" priority="53" operator="equal">
      <formula>"SIM"</formula>
    </cfRule>
  </conditionalFormatting>
  <conditionalFormatting sqref="Y203">
    <cfRule type="cellIs" dxfId="184" priority="51" operator="equal">
      <formula>"OPORTUNIDADE"</formula>
    </cfRule>
  </conditionalFormatting>
  <conditionalFormatting sqref="Y203">
    <cfRule type="cellIs" dxfId="183" priority="49" operator="equal">
      <formula>"NÃO"</formula>
    </cfRule>
    <cfRule type="cellIs" dxfId="182" priority="50" operator="equal">
      <formula>"SIM"</formula>
    </cfRule>
  </conditionalFormatting>
  <conditionalFormatting sqref="Y202">
    <cfRule type="cellIs" dxfId="181" priority="48" operator="equal">
      <formula>"OPORTUNIDADE"</formula>
    </cfRule>
  </conditionalFormatting>
  <conditionalFormatting sqref="Y202">
    <cfRule type="cellIs" dxfId="180" priority="46" operator="equal">
      <formula>"NÃO"</formula>
    </cfRule>
    <cfRule type="cellIs" dxfId="179" priority="47" operator="equal">
      <formula>"SIM"</formula>
    </cfRule>
  </conditionalFormatting>
  <conditionalFormatting sqref="Y201">
    <cfRule type="cellIs" dxfId="178" priority="45" operator="equal">
      <formula>"OPORTUNIDADE"</formula>
    </cfRule>
  </conditionalFormatting>
  <conditionalFormatting sqref="Y201">
    <cfRule type="cellIs" dxfId="177" priority="43" operator="equal">
      <formula>"NÃO"</formula>
    </cfRule>
    <cfRule type="cellIs" dxfId="176" priority="44" operator="equal">
      <formula>"SIM"</formula>
    </cfRule>
  </conditionalFormatting>
  <conditionalFormatting sqref="Y200">
    <cfRule type="cellIs" dxfId="175" priority="42" operator="equal">
      <formula>"OPORTUNIDADE"</formula>
    </cfRule>
  </conditionalFormatting>
  <conditionalFormatting sqref="Y200">
    <cfRule type="cellIs" dxfId="174" priority="40" operator="equal">
      <formula>"NÃO"</formula>
    </cfRule>
    <cfRule type="cellIs" dxfId="173" priority="41" operator="equal">
      <formula>"SIM"</formula>
    </cfRule>
  </conditionalFormatting>
  <conditionalFormatting sqref="Y199">
    <cfRule type="cellIs" dxfId="172" priority="39" operator="equal">
      <formula>"OPORTUNIDADE"</formula>
    </cfRule>
  </conditionalFormatting>
  <conditionalFormatting sqref="Y199">
    <cfRule type="cellIs" dxfId="171" priority="37" operator="equal">
      <formula>"NÃO"</formula>
    </cfRule>
    <cfRule type="cellIs" dxfId="170" priority="38" operator="equal">
      <formula>"SIM"</formula>
    </cfRule>
  </conditionalFormatting>
  <conditionalFormatting sqref="BQ156">
    <cfRule type="cellIs" dxfId="169" priority="32" operator="equal">
      <formula>"Produção e Intervalo"</formula>
    </cfRule>
    <cfRule type="cellIs" dxfId="168" priority="33" operator="equal">
      <formula>"Aderente"</formula>
    </cfRule>
    <cfRule type="cellIs" dxfId="167" priority="34" operator="equal">
      <formula>"Intervalo"</formula>
    </cfRule>
    <cfRule type="cellIs" dxfId="166" priority="35" operator="equal">
      <formula>"Produção"</formula>
    </cfRule>
    <cfRule type="cellIs" dxfId="165" priority="36" operator="equal">
      <formula>"ERRO"</formula>
    </cfRule>
  </conditionalFormatting>
  <conditionalFormatting sqref="BJ165:BK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4" priority="25" operator="equal">
      <formula>"OPORTUNIDADE"</formula>
    </cfRule>
  </conditionalFormatting>
  <conditionalFormatting sqref="Y217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Y225">
    <cfRule type="cellIs" dxfId="161" priority="19" operator="equal">
      <formula>"OPORTUNIDADE"</formula>
    </cfRule>
  </conditionalFormatting>
  <conditionalFormatting sqref="Y225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BP2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36:Z236">
    <cfRule type="cellIs" dxfId="158" priority="3" operator="equal">
      <formula>"OPORTUNIDADE"</formula>
    </cfRule>
  </conditionalFormatting>
  <conditionalFormatting sqref="Y236:Z236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213" sqref="A213:P22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6" t="s">
        <v>1593</v>
      </c>
      <c r="D5" s="257"/>
      <c r="E5" s="257"/>
      <c r="F5" s="257"/>
      <c r="G5" s="257"/>
      <c r="H5" s="257"/>
      <c r="I5" s="257"/>
      <c r="J5" s="258"/>
      <c r="K5" s="259" t="s">
        <v>1594</v>
      </c>
      <c r="L5" s="260"/>
      <c r="M5" s="260"/>
      <c r="N5" s="260"/>
      <c r="O5" s="261" t="s">
        <v>1595</v>
      </c>
      <c r="P5" s="262"/>
    </row>
    <row r="6" spans="1:16" s="82" customFormat="1" ht="15" customHeight="1">
      <c r="A6" s="74" t="s">
        <v>1596</v>
      </c>
      <c r="B6" s="83" t="s">
        <v>1597</v>
      </c>
      <c r="C6" s="84" t="s">
        <v>1019</v>
      </c>
      <c r="D6" s="85" t="s">
        <v>1020</v>
      </c>
      <c r="E6" s="84" t="s">
        <v>1598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1599</v>
      </c>
      <c r="M6" s="88" t="s">
        <v>669</v>
      </c>
      <c r="N6" s="89" t="s">
        <v>1014</v>
      </c>
      <c r="O6" s="90" t="s">
        <v>1057</v>
      </c>
      <c r="P6" s="151" t="s">
        <v>1600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 xml:space="preserve">TP pronta 08:02, em intervalo 11:45 ate 13hrs 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13:55/ prod 50 metros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>MC1 08:55, em intervalo da socada no km 358,4 em ZED361 ate 13:40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>TP pronto 07:23, em intervalo 11;30 ate 13hrs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SP NORTE</v>
      </c>
      <c r="D231" s="92" t="str">
        <f>IF(SP_NORTE!T231="","*",SP_NORTE!T231)</f>
        <v>TMI-ZEB</v>
      </c>
      <c r="E231" s="92" t="str">
        <f>IF(SP_NORTE!D231="","*",SP_NORTE!D231)</f>
        <v>A65</v>
      </c>
      <c r="F231" s="92" t="str">
        <f>IF(SP_NORTE!H231="","*",SP_NORTE!H231)</f>
        <v>-</v>
      </c>
      <c r="G231" s="92" t="str">
        <f>IF(SP_NORTE!M231="","*",SP_NORTE!M231)</f>
        <v>ZUR-ZUE</v>
      </c>
      <c r="H231" s="131">
        <f>IF(SP_NORTE!K231="","*",SP_NORTE!K231)</f>
        <v>391</v>
      </c>
      <c r="I231" s="128">
        <f>IF(SP_NORTE!O231="","*",SP_NORTE!O231)</f>
        <v>0.33333333333333331</v>
      </c>
      <c r="J231" s="128">
        <f>IF(SP_NORTE!P231="","*",SP_NORTE!P231)</f>
        <v>6.25E-2</v>
      </c>
      <c r="K231" s="92" t="str">
        <f>IF(SP_NORTE!AK231="","*",SP_NORTE!AK231)</f>
        <v>-</v>
      </c>
      <c r="L231" s="92" t="str">
        <f>IF(SP_NORTE!AM231="","*",SP_NORTE!AM231)</f>
        <v>ZUR-ZUE</v>
      </c>
      <c r="M231" s="92">
        <f>IF(SP_NORTE!AP231="","*",SP_NORTE!AP231)</f>
        <v>391</v>
      </c>
      <c r="N231" s="92" t="str">
        <f>IF(SP_NORTE!AM231="","*",SP_NORTE!AM231)</f>
        <v>ZUR-ZUE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SP NORTE</v>
      </c>
      <c r="D232" s="92" t="str">
        <f>IF(SP_NORTE!T232="","*",SP_NORTE!T232)</f>
        <v>TMI-ZEB</v>
      </c>
      <c r="E232" s="92" t="str">
        <f>IF(SP_NORTE!D232="","*",SP_NORTE!D232)</f>
        <v>V88</v>
      </c>
      <c r="F232" s="92" t="str">
        <f>IF(SP_NORTE!H232="","*",SP_NORTE!H232)</f>
        <v>-</v>
      </c>
      <c r="G232" s="92" t="str">
        <f>IF(SP_NORTE!M232="","*",SP_NORTE!M232)</f>
        <v>ZGI-ZFN</v>
      </c>
      <c r="H232" s="131">
        <f>IF(SP_NORTE!K232="","*",SP_NORTE!K232)</f>
        <v>332</v>
      </c>
      <c r="I232" s="128">
        <f>IF(SP_NORTE!O232="","*",SP_NORTE!O232)</f>
        <v>0.375</v>
      </c>
      <c r="J232" s="128">
        <f>IF(SP_NORTE!P232="","*",SP_NORTE!P232)</f>
        <v>0.125</v>
      </c>
      <c r="K232" s="92" t="str">
        <f>IF(SP_NORTE!AK232="","*",SP_NORTE!AK232)</f>
        <v>-</v>
      </c>
      <c r="L232" s="92" t="str">
        <f>IF(SP_NORTE!AM232="","*",SP_NORTE!AM232)</f>
        <v>ZGI-ZFN</v>
      </c>
      <c r="M232" s="92">
        <f>IF(SP_NORTE!AP232="","*",SP_NORTE!AP232)</f>
        <v>332</v>
      </c>
      <c r="N232" s="92" t="str">
        <f>IF(SP_NORTE!AM232="","*",SP_NORTE!AM232)</f>
        <v>ZGI-ZFN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SP NORTE</v>
      </c>
      <c r="D233" s="92" t="str">
        <f>IF(SP_NORTE!T233="","*",SP_NORTE!T233)</f>
        <v>TMI-ZEB</v>
      </c>
      <c r="E233" s="92" t="str">
        <f>IF(SP_NORTE!D233="","*",SP_NORTE!D233)</f>
        <v>JULIO CÉSAR (TP-701)</v>
      </c>
      <c r="F233" s="92" t="str">
        <f>IF(SP_NORTE!H233="","*",SP_NORTE!H233)</f>
        <v>-</v>
      </c>
      <c r="G233" s="92" t="str">
        <f>IF(SP_NORTE!M233="","*",SP_NORTE!M233)</f>
        <v>ZRZ-ZEC</v>
      </c>
      <c r="H233" s="131">
        <f>IF(SP_NORTE!K233="","*",SP_NORTE!K233)</f>
        <v>254</v>
      </c>
      <c r="I233" s="128">
        <f>IF(SP_NORTE!O233="","*",SP_NORTE!O233)</f>
        <v>0.5</v>
      </c>
      <c r="J233" s="128">
        <f>IF(SP_NORTE!P233="","*",SP_NORTE!P233)</f>
        <v>0.125</v>
      </c>
      <c r="K233" s="92" t="str">
        <f>IF(SP_NORTE!AK233="","*",SP_NORTE!AK233)</f>
        <v>-</v>
      </c>
      <c r="L233" s="92" t="str">
        <f>IF(SP_NORTE!AM233="","*",SP_NORTE!AM233)</f>
        <v>ZRZ-ZEC</v>
      </c>
      <c r="M233" s="92">
        <f>IF(SP_NORTE!AP233="","*",SP_NORTE!AP233)</f>
        <v>254</v>
      </c>
      <c r="N233" s="92" t="str">
        <f>IF(SP_NORTE!AM233="","*",SP_NORTE!AM233)</f>
        <v>ZRZ-ZEC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SP NORTE</v>
      </c>
      <c r="D234" s="92" t="str">
        <f>IF(SP_NORTE!T234="","*",SP_NORTE!T234)</f>
        <v>ZEB-ZCZ</v>
      </c>
      <c r="E234" s="92" t="str">
        <f>IF(SP_NORTE!D234="","*",SP_NORTE!D234)</f>
        <v>JOVÂNIO (TP-850)</v>
      </c>
      <c r="F234" s="92" t="str">
        <f>IF(SP_NORTE!H234="","*",SP_NORTE!H234)</f>
        <v>-</v>
      </c>
      <c r="G234" s="92" t="str">
        <f>IF(SP_NORTE!M234="","*",SP_NORTE!M234)</f>
        <v>ZVU-ZEB</v>
      </c>
      <c r="H234" s="131">
        <f>IF(SP_NORTE!K234="","*",SP_NORTE!K234)</f>
        <v>235.8</v>
      </c>
      <c r="I234" s="128">
        <f>IF(SP_NORTE!O234="","*",SP_NORTE!O234)</f>
        <v>0.375</v>
      </c>
      <c r="J234" s="128">
        <f>IF(SP_NORTE!P234="","*",SP_NORTE!P234)</f>
        <v>0.125</v>
      </c>
      <c r="K234" s="92" t="str">
        <f>IF(SP_NORTE!AK234="","*",SP_NORTE!AK234)</f>
        <v>-</v>
      </c>
      <c r="L234" s="92" t="str">
        <f>IF(SP_NORTE!AM234="","*",SP_NORTE!AM234)</f>
        <v>ZVU-ZEB</v>
      </c>
      <c r="M234" s="92">
        <f>IF(SP_NORTE!AP234="","*",SP_NORTE!AP234)</f>
        <v>235.8</v>
      </c>
      <c r="N234" s="92" t="str">
        <f>IF(SP_NORTE!AM234="","*",SP_NORTE!AM234)</f>
        <v>ZVU-ZEB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SP NORTE</v>
      </c>
      <c r="D235" s="92" t="str">
        <f>IF(SP_NORTE!T235="","*",SP_NORTE!T235)</f>
        <v>ZEB-ZCZ</v>
      </c>
      <c r="E235" s="92" t="str">
        <f>IF(SP_NORTE!D235="","*",SP_NORTE!D235)</f>
        <v>PEDRO (TP-696)</v>
      </c>
      <c r="F235" s="92" t="str">
        <f>IF(SP_NORTE!H235="","*",SP_NORTE!H235)</f>
        <v>-</v>
      </c>
      <c r="G235" s="92" t="str">
        <f>IF(SP_NORTE!M235="","*",SP_NORTE!M235)</f>
        <v>ZEH-ZRU</v>
      </c>
      <c r="H235" s="131">
        <f>IF(SP_NORTE!K235="","*",SP_NORTE!K235)</f>
        <v>200.74</v>
      </c>
      <c r="I235" s="128">
        <f>IF(SP_NORTE!O235="","*",SP_NORTE!O235)</f>
        <v>0.375</v>
      </c>
      <c r="J235" s="128">
        <f>IF(SP_NORTE!P235="","*",SP_NORTE!P235)</f>
        <v>0.125</v>
      </c>
      <c r="K235" s="92" t="str">
        <f>IF(SP_NORTE!AK235="","*",SP_NORTE!AK235)</f>
        <v>-</v>
      </c>
      <c r="L235" s="92" t="str">
        <f>IF(SP_NORTE!AM235="","*",SP_NORTE!AM235)</f>
        <v>ZEH-ZRU</v>
      </c>
      <c r="M235" s="92">
        <f>IF(SP_NORTE!AP235="","*",SP_NORTE!AP235)</f>
        <v>200.74</v>
      </c>
      <c r="N235" s="92" t="str">
        <f>IF(SP_NORTE!AM235="","*",SP_NORTE!AM235)</f>
        <v>ZEH-ZRU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>
        <f>IF(SP_NORTE!B236="","*",SP_NORTE!B236)</f>
        <v>45947</v>
      </c>
      <c r="B236" s="92" t="str">
        <f>IF(SP_NORTE!X236="","*",SP_NORTE!X236)</f>
        <v>Oportunidade</v>
      </c>
      <c r="C236" s="92" t="str">
        <f>IF(SP_NORTE!S236="","*",SP_NORTE!S236)</f>
        <v>SP NORTE</v>
      </c>
      <c r="D236" s="92" t="str">
        <f>IF(SP_NORTE!T236="","*",SP_NORTE!T236)</f>
        <v>ZCZ-ZTI</v>
      </c>
      <c r="E236" s="92" t="str">
        <f>IF(SP_NORTE!D236="","*",SP_NORTE!D236)</f>
        <v>W92</v>
      </c>
      <c r="F236" s="92" t="str">
        <f>IF(SP_NORTE!H236="","*",SP_NORTE!H236)</f>
        <v>K58K591</v>
      </c>
      <c r="G236" s="92" t="str">
        <f>IF(SP_NORTE!M236="","*",SP_NORTE!M236)</f>
        <v>ZDG-ZTN</v>
      </c>
      <c r="H236" s="131">
        <f>IF(SP_NORTE!K236="","*",SP_NORTE!K236)</f>
        <v>63.7</v>
      </c>
      <c r="I236" s="128">
        <f>IF(SP_NORTE!O236="","*",SP_NORTE!O236)</f>
        <v>0.33333333333333331</v>
      </c>
      <c r="J236" s="128">
        <f>IF(SP_NORTE!P236="","*",SP_NORTE!P236)</f>
        <v>0.125</v>
      </c>
      <c r="K236" s="92" t="str">
        <f>IF(SP_NORTE!AK236="","*",SP_NORTE!AK236)</f>
        <v>K58K591</v>
      </c>
      <c r="L236" s="92" t="str">
        <f>IF(SP_NORTE!AM236="","*",SP_NORTE!AM236)</f>
        <v>ZDG-ZTN</v>
      </c>
      <c r="M236" s="92">
        <f>IF(SP_NORTE!AP236="","*",SP_NORTE!AP236)</f>
        <v>63.7</v>
      </c>
      <c r="N236" s="92" t="str">
        <f>IF(SP_NORTE!AM236="","*",SP_NORTE!AM236)</f>
        <v>ZDG-ZTN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>
        <f>IF(SP_NORTE!B237="","*",SP_NORTE!B237)</f>
        <v>45947</v>
      </c>
      <c r="B237" s="92" t="str">
        <f>IF(SP_NORTE!X237="","*",SP_NORTE!X237)</f>
        <v>Oportunidade</v>
      </c>
      <c r="C237" s="92" t="str">
        <f>IF(SP_NORTE!S237="","*",SP_NORTE!S237)</f>
        <v>SP NORTE</v>
      </c>
      <c r="D237" s="92" t="str">
        <f>IF(SP_NORTE!T237="","*",SP_NORTE!T237)</f>
        <v>ZCZ-ZTI</v>
      </c>
      <c r="E237" s="92" t="str">
        <f>IF(SP_NORTE!D237="","*",SP_NORTE!D237)</f>
        <v>DANILO (TP-837)</v>
      </c>
      <c r="F237" s="92" t="str">
        <f>IF(SP_NORTE!H237="","*",SP_NORTE!H237)</f>
        <v>-</v>
      </c>
      <c r="G237" s="92" t="str">
        <f>IF(SP_NORTE!M237="","*",SP_NORTE!M237)</f>
        <v>ZDG-ZTN</v>
      </c>
      <c r="H237" s="131">
        <f>IF(SP_NORTE!K237="","*",SP_NORTE!K237)</f>
        <v>59.21</v>
      </c>
      <c r="I237" s="128">
        <f>IF(SP_NORTE!O237="","*",SP_NORTE!O237)</f>
        <v>0.35416666666666669</v>
      </c>
      <c r="J237" s="128">
        <f>IF(SP_NORTE!P237="","*",SP_NORTE!P237)</f>
        <v>6.25E-2</v>
      </c>
      <c r="K237" s="92" t="str">
        <f>IF(SP_NORTE!AK237="","*",SP_NORTE!AK237)</f>
        <v>-</v>
      </c>
      <c r="L237" s="92" t="str">
        <f>IF(SP_NORTE!AM237="","*",SP_NORTE!AM237)</f>
        <v>ZDG-ZTN</v>
      </c>
      <c r="M237" s="92">
        <f>IF(SP_NORTE!AP237="","*",SP_NORTE!AP237)</f>
        <v>59.21</v>
      </c>
      <c r="N237" s="92" t="str">
        <f>IF(SP_NORTE!AM237="","*",SP_NORTE!AM237)</f>
        <v>ZDG-ZTN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>
        <f>IF(SP_NORTE!B238="","*",SP_NORTE!B238)</f>
        <v>45947</v>
      </c>
      <c r="B238" s="92" t="str">
        <f>IF(SP_NORTE!X238="","*",SP_NORTE!X238)</f>
        <v>Oportunidade</v>
      </c>
      <c r="C238" s="92" t="str">
        <f>IF(SP_NORTE!S238="","*",SP_NORTE!S238)</f>
        <v>SP NORTE</v>
      </c>
      <c r="D238" s="92" t="str">
        <f>IF(SP_NORTE!T238="","*",SP_NORTE!T238)</f>
        <v>ZCZ-ZTI</v>
      </c>
      <c r="E238" s="92" t="str">
        <f>IF(SP_NORTE!D238="","*",SP_NORTE!D238)</f>
        <v>MAURO TP-868)</v>
      </c>
      <c r="F238" s="92" t="str">
        <f>IF(SP_NORTE!H238="","*",SP_NORTE!H238)</f>
        <v>-</v>
      </c>
      <c r="G238" s="92" t="str">
        <f>IF(SP_NORTE!M238="","*",SP_NORTE!M238)</f>
        <v>ZDG-ZTN</v>
      </c>
      <c r="H238" s="131">
        <f>IF(SP_NORTE!K238="","*",SP_NORTE!K238)</f>
        <v>58.890999999999998</v>
      </c>
      <c r="I238" s="128">
        <f>IF(SP_NORTE!O238="","*",SP_NORTE!O238)</f>
        <v>0.35416666666666669</v>
      </c>
      <c r="J238" s="128">
        <f>IF(SP_NORTE!P238="","*",SP_NORTE!P238)</f>
        <v>6.25E-2</v>
      </c>
      <c r="K238" s="92" t="str">
        <f>IF(SP_NORTE!AK238="","*",SP_NORTE!AK238)</f>
        <v>-</v>
      </c>
      <c r="L238" s="92" t="str">
        <f>IF(SP_NORTE!AM238="","*",SP_NORTE!AM238)</f>
        <v>ZDG-ZTN</v>
      </c>
      <c r="M238" s="92">
        <f>IF(SP_NORTE!AP238="","*",SP_NORTE!AP238)</f>
        <v>58.890999999999998</v>
      </c>
      <c r="N238" s="92" t="str">
        <f>IF(SP_NORTE!AM238="","*",SP_NORTE!AM238)</f>
        <v>ZDG-ZTN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SP NORTE</v>
      </c>
      <c r="D239" s="92" t="str">
        <f>IF(SP_NORTE!T239="","*",SP_NORTE!T239)</f>
        <v>ZEB-ZCZ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ZGB-ZMO</v>
      </c>
      <c r="H239" s="131">
        <f>IF(SP_NORTE!K239="","*",SP_NORTE!K239)</f>
        <v>213</v>
      </c>
      <c r="I239" s="128">
        <f>IF(SP_NORTE!O239="","*",SP_NORTE!O239)</f>
        <v>0.375</v>
      </c>
      <c r="J239" s="128">
        <f>IF(SP_NORTE!P239="","*",SP_NORTE!P239)</f>
        <v>8.3333333333333329E-2</v>
      </c>
      <c r="K239" s="92" t="str">
        <f>IF(SP_NORTE!AK239="","*",SP_NORTE!AK239)</f>
        <v>-</v>
      </c>
      <c r="L239" s="92" t="str">
        <f>IF(SP_NORTE!AM239="","*",SP_NORTE!AM239)</f>
        <v>ZGB-ZMO</v>
      </c>
      <c r="M239" s="92">
        <f>IF(SP_NORTE!AP239="","*",SP_NORTE!AP239)</f>
        <v>213</v>
      </c>
      <c r="N239" s="92" t="str">
        <f>IF(SP_NORTE!AM239="","*",SP_NORTE!AM239)</f>
        <v>ZGB-ZMO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ZMO</v>
      </c>
      <c r="H240" s="131" t="str">
        <f>IF(SP_NORTE!K240="","*",SP_NORTE!K240)</f>
        <v>*</v>
      </c>
      <c r="I240" s="128">
        <f>IF(SP_NORTE!O240="","*",SP_NORTE!O240)</f>
        <v>0.375</v>
      </c>
      <c r="J240" s="128">
        <f>IF(SP_NORTE!P240="","*",SP_NORTE!P240)</f>
        <v>8.3333333333333329E-2</v>
      </c>
      <c r="K240" s="92" t="str">
        <f>IF(SP_NORTE!AK240="","*",SP_NORTE!AK240)</f>
        <v>-</v>
      </c>
      <c r="L240" s="92" t="str">
        <f>IF(SP_NORTE!AM240="","*",SP_NORTE!AM240)</f>
        <v>ZMO</v>
      </c>
      <c r="M240" s="92">
        <f>IF(SP_NORTE!AP240="","*",SP_NORTE!AP240)</f>
        <v>0</v>
      </c>
      <c r="N240" s="92" t="str">
        <f>IF(SP_NORTE!AM240="","*",SP_NORTE!AM240)</f>
        <v>ZMO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SP NORTE</v>
      </c>
      <c r="D241" s="92" t="str">
        <f>IF(SP_NORTE!T241="","*",SP_NORTE!T241)</f>
        <v>ZEB-ZCZ</v>
      </c>
      <c r="E241" s="92" t="str">
        <f>IF(SP_NORTE!D241="","*",SP_NORTE!D241)</f>
        <v>RAFAEL (TP-695)</v>
      </c>
      <c r="F241" s="92" t="str">
        <f>IF(SP_NORTE!H241="","*",SP_NORTE!H241)</f>
        <v>-</v>
      </c>
      <c r="G241" s="92" t="str">
        <f>IF(SP_NORTE!M241="","*",SP_NORTE!M241)</f>
        <v>ZXB-ZCV</v>
      </c>
      <c r="H241" s="131">
        <f>IF(SP_NORTE!K241="","*",SP_NORTE!K241)</f>
        <v>138</v>
      </c>
      <c r="I241" s="128">
        <f>IF(SP_NORTE!O241="","*",SP_NORTE!O241)</f>
        <v>0.375</v>
      </c>
      <c r="J241" s="128">
        <f>IF(SP_NORTE!P241="","*",SP_NORTE!P241)</f>
        <v>0.125</v>
      </c>
      <c r="K241" s="92" t="str">
        <f>IF(SP_NORTE!AK241="","*",SP_NORTE!AK241)</f>
        <v>-</v>
      </c>
      <c r="L241" s="92" t="str">
        <f>IF(SP_NORTE!AM241="","*",SP_NORTE!AM241)</f>
        <v>ZXB-ZCV</v>
      </c>
      <c r="M241" s="92">
        <f>IF(SP_NORTE!AP241="","*",SP_NORTE!AP241)</f>
        <v>138</v>
      </c>
      <c r="N241" s="92" t="str">
        <f>IF(SP_NORTE!AM241="","*",SP_NORTE!AM241)</f>
        <v>ZXB-ZCV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SP NORTE</v>
      </c>
      <c r="D242" s="92" t="str">
        <f>IF(SP_NORTE!T242="","*",SP_NORTE!T242)</f>
        <v>ZEB-ZCZ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ZCZ-ZZF</v>
      </c>
      <c r="H242" s="131">
        <f>IF(SP_NORTE!K242="","*",SP_NORTE!K242)</f>
        <v>104.8</v>
      </c>
      <c r="I242" s="128">
        <f>IF(SP_NORTE!O242="","*",SP_NORTE!O242)</f>
        <v>0.375</v>
      </c>
      <c r="J242" s="128">
        <f>IF(SP_NORTE!P242="","*",SP_NORTE!P242)</f>
        <v>6.25E-2</v>
      </c>
      <c r="K242" s="92" t="str">
        <f>IF(SP_NORTE!AK242="","*",SP_NORTE!AK242)</f>
        <v>-</v>
      </c>
      <c r="L242" s="92" t="str">
        <f>IF(SP_NORTE!AM242="","*",SP_NORTE!AM242)</f>
        <v>ZCZ-ZZF</v>
      </c>
      <c r="M242" s="92">
        <f>IF(SP_NORTE!AP242="","*",SP_NORTE!AP242)</f>
        <v>104.8</v>
      </c>
      <c r="N242" s="92" t="str">
        <f>IF(SP_NORTE!AM242="","*",SP_NORTE!AM242)</f>
        <v>ZCZ-ZZF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SP NORTE</v>
      </c>
      <c r="D243" s="92" t="str">
        <f>IF(SP_NORTE!T243="","*",SP_NORTE!T243)</f>
        <v>ZCZ-ZTI</v>
      </c>
      <c r="E243" s="92" t="str">
        <f>IF(SP_NORTE!D243="","*",SP_NORTE!D243)</f>
        <v>ANTÔNIO (TP-713)</v>
      </c>
      <c r="F243" s="92" t="str">
        <f>IF(SP_NORTE!H243="","*",SP_NORTE!H243)</f>
        <v>-</v>
      </c>
      <c r="G243" s="92" t="str">
        <f>IF(SP_NORTE!M243="","*",SP_NORTE!M243)</f>
        <v>ZMAN</v>
      </c>
      <c r="H243" s="131">
        <f>IF(SP_NORTE!K243="","*",SP_NORTE!K243)</f>
        <v>43</v>
      </c>
      <c r="I243" s="128">
        <f>IF(SP_NORTE!O243="","*",SP_NORTE!O243)</f>
        <v>0.375</v>
      </c>
      <c r="J243" s="128">
        <f>IF(SP_NORTE!P243="","*",SP_NORTE!P243)</f>
        <v>0.125</v>
      </c>
      <c r="K243" s="92" t="str">
        <f>IF(SP_NORTE!AK243="","*",SP_NORTE!AK243)</f>
        <v>-</v>
      </c>
      <c r="L243" s="92" t="str">
        <f>IF(SP_NORTE!AM243="","*",SP_NORTE!AM243)</f>
        <v>ZMAN</v>
      </c>
      <c r="M243" s="92">
        <f>IF(SP_NORTE!AP243="","*",SP_NORTE!AP243)</f>
        <v>43</v>
      </c>
      <c r="N243" s="92" t="str">
        <f>IF(SP_NORTE!AM243="","*",SP_NORTE!AM243)</f>
        <v>ZMAN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SP NORTE</v>
      </c>
      <c r="D244" s="92" t="str">
        <f>IF(SP_NORTE!T244="","*",SP_NORTE!T244)</f>
        <v>ZCZ-ZTI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ZTO-ZDZ</v>
      </c>
      <c r="H244" s="131">
        <f>IF(SP_NORTE!K244="","*",SP_NORTE!K244)</f>
        <v>10</v>
      </c>
      <c r="I244" s="128">
        <f>IF(SP_NORTE!O244="","*",SP_NORTE!O244)</f>
        <v>0.41666666666666669</v>
      </c>
      <c r="J244" s="128">
        <f>IF(SP_NORTE!P244="","*",SP_NORTE!P244)</f>
        <v>8.3333333333333329E-2</v>
      </c>
      <c r="K244" s="92" t="str">
        <f>IF(SP_NORTE!AK244="","*",SP_NORTE!AK244)</f>
        <v>-</v>
      </c>
      <c r="L244" s="92" t="str">
        <f>IF(SP_NORTE!AM244="","*",SP_NORTE!AM244)</f>
        <v>ZTO-ZDZ</v>
      </c>
      <c r="M244" s="92">
        <f>IF(SP_NORTE!AP244="","*",SP_NORTE!AP244)</f>
        <v>10</v>
      </c>
      <c r="N244" s="92" t="str">
        <f>IF(SP_NORTE!AM244="","*",SP_NORTE!AM244)</f>
        <v>ZTO-ZDZ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SP NORTE</v>
      </c>
      <c r="D245" s="92" t="str">
        <f>IF(SP_NORTE!T245="","*",SP_NORTE!T245)</f>
        <v>ZCZ-ZTI</v>
      </c>
      <c r="E245" s="92" t="str">
        <f>IF(SP_NORTE!D245="","*",SP_NORTE!D245)</f>
        <v xml:space="preserve">TURMA FIXA VIA </v>
      </c>
      <c r="F245" s="92" t="str">
        <f>IF(SP_NORTE!H245="","*",SP_NORTE!H245)</f>
        <v>-</v>
      </c>
      <c r="G245" s="92" t="str">
        <f>IF(SP_NORTE!M245="","*",SP_NORTE!M245)</f>
        <v>ZTO-ZDZ</v>
      </c>
      <c r="H245" s="131">
        <f>IF(SP_NORTE!K245="","*",SP_NORTE!K245)</f>
        <v>15</v>
      </c>
      <c r="I245" s="128">
        <f>IF(SP_NORTE!O245="","*",SP_NORTE!O245)</f>
        <v>0.41666666666666669</v>
      </c>
      <c r="J245" s="128">
        <f>IF(SP_NORTE!P245="","*",SP_NORTE!P245)</f>
        <v>0.125</v>
      </c>
      <c r="K245" s="92" t="str">
        <f>IF(SP_NORTE!AK245="","*",SP_NORTE!AK245)</f>
        <v>-</v>
      </c>
      <c r="L245" s="92" t="str">
        <f>IF(SP_NORTE!AM245="","*",SP_NORTE!AM245)</f>
        <v>ZTO-ZDZ</v>
      </c>
      <c r="M245" s="92">
        <f>IF(SP_NORTE!AP245="","*",SP_NORTE!AP245)</f>
        <v>15</v>
      </c>
      <c r="N245" s="92" t="str">
        <f>IF(SP_NORTE!AM245="","*",SP_NORTE!AM245)</f>
        <v>ZTO-ZDZ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SP NORTE</v>
      </c>
      <c r="D246" s="92" t="str">
        <f>IF(SP_NORTE!T246="","*",SP_NORTE!T246)</f>
        <v>ZCZ-ZTI</v>
      </c>
      <c r="E246" s="92" t="str">
        <f>IF(SP_NORTE!D246="","*",SP_NORTE!D246)</f>
        <v>V40</v>
      </c>
      <c r="F246" s="92" t="str">
        <f>IF(SP_NORTE!H246="","*",SP_NORTE!H246)</f>
        <v>-</v>
      </c>
      <c r="G246" s="92" t="str">
        <f>IF(SP_NORTE!M246="","*",SP_NORTE!M246)</f>
        <v>ZTO-ZDZ</v>
      </c>
      <c r="H246" s="131">
        <f>IF(SP_NORTE!K246="","*",SP_NORTE!K246)</f>
        <v>15</v>
      </c>
      <c r="I246" s="128">
        <f>IF(SP_NORTE!O246="","*",SP_NORTE!O246)</f>
        <v>0.54166666666666663</v>
      </c>
      <c r="J246" s="128">
        <f>IF(SP_NORTE!P246="","*",SP_NORTE!P246)</f>
        <v>0.125</v>
      </c>
      <c r="K246" s="92" t="str">
        <f>IF(SP_NORTE!AK246="","*",SP_NORTE!AK246)</f>
        <v>-</v>
      </c>
      <c r="L246" s="92" t="str">
        <f>IF(SP_NORTE!AM246="","*",SP_NORTE!AM246)</f>
        <v>ZTO-ZDZ</v>
      </c>
      <c r="M246" s="92">
        <f>IF(SP_NORTE!AP246="","*",SP_NORTE!AP246)</f>
        <v>15</v>
      </c>
      <c r="N246" s="92" t="str">
        <f>IF(SP_NORTE!AM246="","*",SP_NORTE!AM246)</f>
        <v>ZTO-ZDZ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3"/>
      <c r="B1" s="264"/>
      <c r="C1" s="265"/>
      <c r="L1" s="94"/>
      <c r="M1" s="125"/>
      <c r="N1" s="125"/>
      <c r="O1" s="125"/>
      <c r="P1" s="266" t="s">
        <v>1067</v>
      </c>
      <c r="Q1" s="267"/>
      <c r="R1" s="125"/>
      <c r="T1" s="95"/>
      <c r="U1" s="268" t="s">
        <v>1601</v>
      </c>
      <c r="V1" s="268"/>
      <c r="W1" s="268"/>
    </row>
    <row r="2" spans="1:23" s="93" customFormat="1">
      <c r="A2" s="96" t="s">
        <v>1602</v>
      </c>
      <c r="B2" s="96" t="s">
        <v>1597</v>
      </c>
      <c r="C2" s="96" t="s">
        <v>470</v>
      </c>
      <c r="D2" s="97" t="s">
        <v>1019</v>
      </c>
      <c r="E2" s="97" t="s">
        <v>1020</v>
      </c>
      <c r="F2" s="97" t="s">
        <v>1596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1603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5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5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5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5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5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5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5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5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5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5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5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5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TMI-ZEB</v>
      </c>
      <c r="F228" s="185" t="str">
        <f>IF(SP_NORTE!B231="","*",SP_NORTE!B231)</f>
        <v>*</v>
      </c>
      <c r="G228" s="185" t="str">
        <f>IF(SP_NORTE!D231="","*",SP_NORTE!D231)</f>
        <v>A65</v>
      </c>
      <c r="H228" s="185" t="str">
        <f>IF(SP_NORTE!F231="","*",SP_NORTE!F231)</f>
        <v>PDM - POSICIONAMENTO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ZUR-ZUE</v>
      </c>
      <c r="L228" s="175" t="str">
        <f>IF(SP_NORTE!N231="","*",SP_NORTE!N231)</f>
        <v>ZUR394</v>
      </c>
      <c r="M228" s="176">
        <f>IF(SP_NORTE!J231="","*",SP_NORTE!J231)</f>
        <v>73</v>
      </c>
      <c r="N228" s="184">
        <f>IF(SP_NORTE!K231="","*",SP_NORTE!K231)</f>
        <v>391</v>
      </c>
      <c r="O228" s="184">
        <f>IF(SP_NORTE!L231="","*",SP_NORTE!L231)</f>
        <v>374</v>
      </c>
      <c r="P228" s="183">
        <f>IF(SP_NORTE!O231="","*",SP_NORTE!O231)</f>
        <v>0.33333333333333331</v>
      </c>
      <c r="Q228" s="183">
        <f>IF(SP_NORTE!P231="","*",SP_NORTE!P231)</f>
        <v>6.25E-2</v>
      </c>
      <c r="R228" s="185" t="str">
        <f>IF(SP_NORTE!Q231="","*",CONCATENATE(SP_NORTE!Q231," ",SP_NORTE!R231))</f>
        <v>36 M</v>
      </c>
      <c r="S228" s="185" t="str">
        <f>IF(SP_NORTE!V231="","*",SP_NORTE!V231)</f>
        <v>*</v>
      </c>
      <c r="T228" s="185" t="str">
        <f>IF(SP_NORTE!W231="","*",SP_NORTE!W231)</f>
        <v>391 / 386 / 374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TMI-ZEB</v>
      </c>
      <c r="F229" s="185" t="str">
        <f>IF(SP_NORTE!B232="","*",SP_NORTE!B232)</f>
        <v>*</v>
      </c>
      <c r="G229" s="185" t="str">
        <f>IF(SP_NORTE!D232="","*",SP_NORTE!D232)</f>
        <v>V88</v>
      </c>
      <c r="H229" s="185" t="str">
        <f>IF(SP_NORTE!F232="","*",SP_NORTE!F232)</f>
        <v>MECANIZAÇÃO - SOCADORA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ZGI-ZFN</v>
      </c>
      <c r="L229" s="175">
        <f>IF(SP_NORTE!N232="","*",SP_NORTE!N232)</f>
        <v>326332</v>
      </c>
      <c r="M229" s="176">
        <f>IF(SP_NORTE!J232="","*",SP_NORTE!J232)</f>
        <v>73</v>
      </c>
      <c r="N229" s="184">
        <f>IF(SP_NORTE!K232="","*",SP_NORTE!K232)</f>
        <v>332</v>
      </c>
      <c r="O229" s="184">
        <f>IF(SP_NORTE!L232="","*",SP_NORTE!L232)</f>
        <v>323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332 / 325 / 323</v>
      </c>
      <c r="U229" s="173">
        <f ca="1">_xlfn.XLOOKUP(G229&amp;$U$2,BS_CONTROLE[CHAVE],BS_CONTROLE[Quantidade_11],"-")</f>
        <v>520</v>
      </c>
      <c r="V229" s="173">
        <f ca="1">_xlfn.XLOOKUP(G229&amp;$V$2,BS_CONTROLE[CHAVE],BS_CONTROLE[Quantidade_11],"-")</f>
        <v>1363</v>
      </c>
      <c r="W229" s="173">
        <f ca="1">_xlfn.XLOOKUP(G229&amp;$W$2,BS_CONTROLE[CHAVE],BS_CONTROLE[Quantidade_11],"-")</f>
        <v>500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TMI-ZEB</v>
      </c>
      <c r="F230" s="185" t="str">
        <f>IF(SP_NORTE!B233="","*",SP_NORTE!B233)</f>
        <v>*</v>
      </c>
      <c r="G230" s="185" t="str">
        <f>IF(SP_NORTE!D233="","*",SP_NORTE!D233)</f>
        <v>JULIO CÉSAR (TP-701)</v>
      </c>
      <c r="H230" s="185" t="str">
        <f>IF(SP_NORTE!F233="","*",SP_NORTE!F233)</f>
        <v>PDM - ALÍVIO DE TENSÃO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ZRZ-ZEC</v>
      </c>
      <c r="L230" s="175" t="str">
        <f>IF(SP_NORTE!N233="","*",SP_NORTE!N233)</f>
        <v>ZRZ256</v>
      </c>
      <c r="M230" s="176">
        <f>IF(SP_NORTE!J233="","*",SP_NORTE!J233)</f>
        <v>73</v>
      </c>
      <c r="N230" s="184">
        <f>IF(SP_NORTE!K233="","*",SP_NORTE!K233)</f>
        <v>254</v>
      </c>
      <c r="O230" s="184" t="str">
        <f>IF(SP_NORTE!L233="","*",SP_NORTE!L233)</f>
        <v>-</v>
      </c>
      <c r="P230" s="183">
        <f>IF(SP_NORTE!O233="","*",SP_NORTE!O233)</f>
        <v>0.5</v>
      </c>
      <c r="Q230" s="183">
        <f>IF(SP_NORTE!P233="","*",SP_NORTE!P233)</f>
        <v>0.125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312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ZEB-ZCZ</v>
      </c>
      <c r="F231" s="185" t="str">
        <f>IF(SP_NORTE!B234="","*",SP_NORTE!B234)</f>
        <v>*</v>
      </c>
      <c r="G231" s="185" t="str">
        <f>IF(SP_NORTE!D234="","*",SP_NORTE!D234)</f>
        <v>JOVÂNIO (TP-850)</v>
      </c>
      <c r="H231" s="185" t="str">
        <f>IF(SP_NORTE!F234="","*",SP_NORTE!F234)</f>
        <v>PDM - SOLDA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ZVU-ZEB</v>
      </c>
      <c r="L231" s="175" t="str">
        <f>IF(SP_NORTE!N234="","*",SP_NORTE!N234)</f>
        <v>ZVU237</v>
      </c>
      <c r="M231" s="176">
        <f>IF(SP_NORTE!J234="","*",SP_NORTE!J234)</f>
        <v>73</v>
      </c>
      <c r="N231" s="184">
        <f>IF(SP_NORTE!K234="","*",SP_NORTE!K234)</f>
        <v>235.8</v>
      </c>
      <c r="O231" s="184" t="str">
        <f>IF(SP_NORTE!L234="","*",SP_NORTE!L234)</f>
        <v>-</v>
      </c>
      <c r="P231" s="183">
        <f>IF(SP_NORTE!O234="","*",SP_NORTE!O234)</f>
        <v>0.375</v>
      </c>
      <c r="Q231" s="183">
        <f>IF(SP_NORTE!P234="","*",SP_NORTE!P234)</f>
        <v>0.125</v>
      </c>
      <c r="R231" s="185" t="str">
        <f>IF(SP_NORTE!Q234="","*",CONCATENATE(SP_NORTE!Q234," ",SP_NORTE!R234))</f>
        <v>2 Nº DE SOLDA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>
        <f ca="1">_xlfn.XLOOKUP(G231&amp;$V$2,BS_CONTROLE[CHAVE],BS_CONTROLE[Quantidade_11],"-")</f>
        <v>1</v>
      </c>
      <c r="W231" s="173">
        <f ca="1">_xlfn.XLOOKUP(G231&amp;$W$2,BS_CONTROLE[CHAVE],BS_CONTROLE[Quantidade_11],"-")</f>
        <v>0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ZEB-ZCZ</v>
      </c>
      <c r="F232" s="185" t="str">
        <f>IF(SP_NORTE!B235="","*",SP_NORTE!B235)</f>
        <v>*</v>
      </c>
      <c r="G232" s="185" t="str">
        <f>IF(SP_NORTE!D235="","*",SP_NORTE!D235)</f>
        <v>PEDRO (TP-696)</v>
      </c>
      <c r="H232" s="185" t="str">
        <f>IF(SP_NORTE!F235="","*",SP_NORTE!F235)</f>
        <v>PDM - SOLDA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ZEH-ZRU</v>
      </c>
      <c r="L232" s="175">
        <f>IF(SP_NORTE!N235="","*",SP_NORTE!N235)</f>
        <v>199203</v>
      </c>
      <c r="M232" s="176">
        <f>IF(SP_NORTE!J235="","*",SP_NORTE!J235)</f>
        <v>73</v>
      </c>
      <c r="N232" s="184">
        <f>IF(SP_NORTE!K235="","*",SP_NORTE!K235)</f>
        <v>200.74</v>
      </c>
      <c r="O232" s="184" t="str">
        <f>IF(SP_NORTE!L235="","*",SP_NORTE!L235)</f>
        <v>-</v>
      </c>
      <c r="P232" s="183">
        <f>IF(SP_NORTE!O235="","*",SP_NORTE!O235)</f>
        <v>0.375</v>
      </c>
      <c r="Q232" s="183">
        <f>IF(SP_NORTE!P235="","*",SP_NORTE!P235)</f>
        <v>0.125</v>
      </c>
      <c r="R232" s="185" t="str">
        <f>IF(SP_NORTE!Q235="","*",CONCATENATE(SP_NORTE!Q235," ",SP_NORTE!R235))</f>
        <v>2 Nº DE SOLDA</v>
      </c>
      <c r="S232" s="185" t="str">
        <f>IF(SP_NORTE!V235="","*",SP_NORTE!V235)</f>
        <v>*</v>
      </c>
      <c r="T232" s="185" t="str">
        <f>IF(SP_NORTE!W235="","*",SP_NORTE!W235)</f>
        <v>*</v>
      </c>
      <c r="U232" s="173">
        <f ca="1">_xlfn.XLOOKUP(G232&amp;$U$2,BS_CONTROLE[CHAVE],BS_CONTROLE[Quantidade_11],"-")</f>
        <v>1</v>
      </c>
      <c r="V232" s="173">
        <f ca="1">_xlfn.XLOOKUP(G232&amp;$V$2,BS_CONTROLE[CHAVE],BS_CONTROLE[Quantidade_11],"-")</f>
        <v>1</v>
      </c>
      <c r="W232" s="173">
        <f ca="1">_xlfn.XLOOKUP(G232&amp;$W$2,BS_CONTROLE[CHAVE],BS_CONTROLE[Quantidade_11],"-")</f>
        <v>0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>
        <f>IF(SP_NORTE!B236="","*",SP_NORTE!B236)</f>
        <v>45947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>
        <f ca="1">_xlfn.XLOOKUP(G233&amp;$V$2,BS_CONTROLE[CHAVE],BS_CONTROLE[Quantidade_11],"-")</f>
        <v>0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>
        <f>IF(SP_NORTE!B237="","*",SP_NORTE!B237)</f>
        <v>45947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6.5</v>
      </c>
      <c r="V234" s="173">
        <f ca="1">_xlfn.XLOOKUP(G234&amp;$V$2,BS_CONTROLE[CHAVE],BS_CONTROLE[Quantidade_11],"-")</f>
        <v>1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>
        <f>IF(SP_NORTE!B238="","*",SP_NORTE!B238)</f>
        <v>45947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 t="str">
        <f ca="1">_xlfn.XLOOKUP(G235&amp;$U$2,BS_CONTROLE[CHAVE],BS_CONTROLE[Quantidade_11],"-")</f>
        <v>-</v>
      </c>
      <c r="V235" s="173">
        <f ca="1">_xlfn.XLOOKUP(G235&amp;$V$2,BS_CONTROLE[CHAVE],BS_CONTROLE[Quantidade_11],"-")</f>
        <v>1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ZEB-ZCZ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PDM - SOLDA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ZGB-ZMO</v>
      </c>
      <c r="L236" s="175" t="str">
        <f>IF(SP_NORTE!N239="","*",SP_NORTE!N239)</f>
        <v>ZGB217</v>
      </c>
      <c r="M236" s="176">
        <f>IF(SP_NORTE!J239="","*",SP_NORTE!J239)</f>
        <v>73</v>
      </c>
      <c r="N236" s="184">
        <f>IF(SP_NORTE!K239="","*",SP_NORTE!K239)</f>
        <v>213</v>
      </c>
      <c r="O236" s="184">
        <f>IF(SP_NORTE!L239="","*",SP_NORTE!L239)</f>
        <v>210</v>
      </c>
      <c r="P236" s="183">
        <f>IF(SP_NORTE!O239="","*",SP_NORTE!O239)</f>
        <v>0.375</v>
      </c>
      <c r="Q236" s="183">
        <f>IF(SP_NORTE!P239="","*",SP_NORTE!P239)</f>
        <v>8.3333333333333329E-2</v>
      </c>
      <c r="R236" s="185" t="str">
        <f>IF(SP_NORTE!Q239="","*",CONCATENATE(SP_NORTE!Q239," ",SP_NORTE!R239))</f>
        <v>2 Nº DE SOLDA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PDM - SUBSTITUIÇÃO - TRILHO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ZMO</v>
      </c>
      <c r="L237" s="175" t="str">
        <f>IF(SP_NORTE!N240="","*",SP_NORTE!N240)</f>
        <v>-</v>
      </c>
      <c r="M237" s="176">
        <f>IF(SP_NORTE!J240="","*",SP_NORTE!J240)</f>
        <v>73</v>
      </c>
      <c r="N237" s="184" t="str">
        <f>IF(SP_NORTE!K240="","*",SP_NORTE!K240)</f>
        <v>*</v>
      </c>
      <c r="O237" s="184" t="str">
        <f>IF(SP_NORTE!L240="","*",SP_NORTE!L240)</f>
        <v>-</v>
      </c>
      <c r="P237" s="183">
        <f>IF(SP_NORTE!O240="","*",SP_NORTE!O240)</f>
        <v>0.375</v>
      </c>
      <c r="Q237" s="183">
        <f>IF(SP_NORTE!P240="","*",SP_NORTE!P240)</f>
        <v>8.3333333333333329E-2</v>
      </c>
      <c r="R237" s="185" t="str">
        <f>IF(SP_NORTE!Q240="","*",CONCATENATE(SP_NORTE!Q240," ",SP_NORTE!R240))</f>
        <v>624 M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ZEB-ZCZ</v>
      </c>
      <c r="F238" s="185" t="str">
        <f>IF(SP_NORTE!B241="","*",SP_NORTE!B241)</f>
        <v>*</v>
      </c>
      <c r="G238" s="185" t="str">
        <f>IF(SP_NORTE!D241="","*",SP_NORTE!D241)</f>
        <v>RAFAEL (TP-695)</v>
      </c>
      <c r="H238" s="185" t="str">
        <f>IF(SP_NORTE!F241="","*",SP_NORTE!F241)</f>
        <v>PDM - SUBSTITUIÇÃO - TRILHO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ZXB-ZCV</v>
      </c>
      <c r="L238" s="175" t="str">
        <f>IF(SP_NORTE!N241="","*",SP_NORTE!N241)</f>
        <v>136ZCV</v>
      </c>
      <c r="M238" s="176">
        <f>IF(SP_NORTE!J241="","*",SP_NORTE!J241)</f>
        <v>73</v>
      </c>
      <c r="N238" s="184">
        <f>IF(SP_NORTE!K241="","*",SP_NORTE!K241)</f>
        <v>138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312 M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ZEB-ZCZ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PDM - SUBSTITUIÇÃO - TRILHO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ZCZ-ZZF</v>
      </c>
      <c r="L239" s="175" t="str">
        <f>IF(SP_NORTE!N242="","*",SP_NORTE!N242)</f>
        <v>101ZZF</v>
      </c>
      <c r="M239" s="176">
        <f>IF(SP_NORTE!J242="","*",SP_NORTE!J242)</f>
        <v>73</v>
      </c>
      <c r="N239" s="184">
        <f>IF(SP_NORTE!K242="","*",SP_NORTE!K242)</f>
        <v>104.8</v>
      </c>
      <c r="O239" s="184" t="str">
        <f>IF(SP_NORTE!L242="","*",SP_NORTE!L242)</f>
        <v>-</v>
      </c>
      <c r="P239" s="183">
        <f>IF(SP_NORTE!O242="","*",SP_NORTE!O242)</f>
        <v>0.375</v>
      </c>
      <c r="Q239" s="183">
        <f>IF(SP_NORTE!P242="","*",SP_NORTE!P242)</f>
        <v>6.25E-2</v>
      </c>
      <c r="R239" s="185" t="str">
        <f>IF(SP_NORTE!Q242="","*",CONCATENATE(SP_NORTE!Q242," ",SP_NORTE!R242))</f>
        <v>12 M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 t="str">
        <f>IF(SP_NORTE!B243="","*",SP_NORTE!B243)</f>
        <v>*</v>
      </c>
      <c r="G240" s="185" t="str">
        <f>IF(SP_NORTE!D243="","*",SP_NORTE!D243)</f>
        <v>ANTÔNIO (TP-713)</v>
      </c>
      <c r="H240" s="185" t="str">
        <f>IF(SP_NORTE!F243="","*",SP_NORTE!F243)</f>
        <v>PDM - SOLDA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ZMAN</v>
      </c>
      <c r="L240" s="175" t="str">
        <f>IF(SP_NORTE!N243="","*",SP_NORTE!N243)</f>
        <v>ZMAPAT1</v>
      </c>
      <c r="M240" s="176">
        <f>IF(SP_NORTE!J243="","*",SP_NORTE!J243)</f>
        <v>73</v>
      </c>
      <c r="N240" s="184">
        <f>IF(SP_NORTE!K243="","*",SP_NORTE!K243)</f>
        <v>43</v>
      </c>
      <c r="O240" s="184" t="str">
        <f>IF(SP_NORTE!L243="","*",SP_NORTE!L243)</f>
        <v>-</v>
      </c>
      <c r="P240" s="183">
        <f>IF(SP_NORTE!O243="","*",SP_NORTE!O243)</f>
        <v>0.375</v>
      </c>
      <c r="Q240" s="183">
        <f>IF(SP_NORTE!P243="","*",SP_NORTE!P243)</f>
        <v>0.125</v>
      </c>
      <c r="R240" s="185" t="str">
        <f>IF(SP_NORTE!Q243="","*",CONCATENATE(SP_NORTE!Q243," ",SP_NORTE!R243))</f>
        <v>2 Nº DE SOLDA</v>
      </c>
      <c r="S240" s="185" t="str">
        <f>IF(SP_NORTE!V243="","*",SP_NORTE!V243)</f>
        <v>*</v>
      </c>
      <c r="T240" s="185" t="str">
        <f>IF(SP_NORTE!W243="","*",SP_NORTE!W243)</f>
        <v>*</v>
      </c>
      <c r="U240" s="173">
        <f ca="1">_xlfn.XLOOKUP(G240&amp;$U$2,BS_CONTROLE[CHAVE],BS_CONTROLE[Quantidade_11],"-")</f>
        <v>2</v>
      </c>
      <c r="V240" s="173">
        <f ca="1">_xlfn.XLOOKUP(G240&amp;$V$2,BS_CONTROLE[CHAVE],BS_CONTROLE[Quantidade_11],"-")</f>
        <v>1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ZCZ-ZTI</v>
      </c>
      <c r="F242" s="185" t="str">
        <f>IF(SP_NORTE!B245="","*",SP_NORTE!B245)</f>
        <v>*</v>
      </c>
      <c r="G242" s="185" t="str">
        <f>IF(SP_NORTE!D245="","*",SP_NORTE!D245)</f>
        <v xml:space="preserve">TURMA FIXA VIA </v>
      </c>
      <c r="H242" s="185" t="str">
        <f>IF(SP_NORTE!F245="","*",SP_NORTE!F245)</f>
        <v>OUTRAS ATIVIDADES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ZTO-ZDZ</v>
      </c>
      <c r="L242" s="175" t="str">
        <f>IF(SP_NORTE!N245="","*",SP_NORTE!N245)</f>
        <v>K14K18</v>
      </c>
      <c r="M242" s="176">
        <f>IF(SP_NORTE!J245="","*",SP_NORTE!J245)</f>
        <v>73</v>
      </c>
      <c r="N242" s="184">
        <f>IF(SP_NORTE!K245="","*",SP_NORTE!K245)</f>
        <v>15</v>
      </c>
      <c r="O242" s="184" t="str">
        <f>IF(SP_NORTE!L245="","*",SP_NORTE!L245)</f>
        <v>-</v>
      </c>
      <c r="P242" s="183">
        <f>IF(SP_NORTE!O245="","*",SP_NORTE!O245)</f>
        <v>0.41666666666666669</v>
      </c>
      <c r="Q242" s="183">
        <f>IF(SP_NORTE!P245="","*",SP_NORTE!P245)</f>
        <v>0.125</v>
      </c>
      <c r="R242" s="185" t="str">
        <f>IF(SP_NORTE!Q245="","*",CONCATENATE(SP_NORTE!Q245," ",SP_NORTE!R245))</f>
        <v>1 BINÁRIO</v>
      </c>
      <c r="S242" s="185" t="str">
        <f>IF(SP_NORTE!V245="","*",SP_NORTE!V245)</f>
        <v>*</v>
      </c>
      <c r="T242" s="185" t="str">
        <f>IF(SP_NORTE!W245="","*",SP_NORTE!W245)</f>
        <v>Puxamento da VIA</v>
      </c>
      <c r="U242" s="173">
        <f ca="1">_xlfn.XLOOKUP(G242&amp;$U$2,BS_CONTROLE[CHAVE],BS_CONTROLE[Quantidade_11],"-")</f>
        <v>24</v>
      </c>
      <c r="V242" s="173">
        <f ca="1">_xlfn.XLOOKUP(G242&amp;$V$2,BS_CONTROLE[CHAVE],BS_CONTROLE[Quantidade_11],"-")</f>
        <v>1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SP NORTE</v>
      </c>
      <c r="E243" s="175" t="str">
        <f>IF(SP_NORTE!T246="","*",SP_NORTE!T246)</f>
        <v>ZCZ-ZTI</v>
      </c>
      <c r="F243" s="185" t="str">
        <f>IF(SP_NORTE!B246="","*",SP_NORTE!B246)</f>
        <v>*</v>
      </c>
      <c r="G243" s="185" t="str">
        <f>IF(SP_NORTE!D246="","*",SP_NORTE!D246)</f>
        <v>V40</v>
      </c>
      <c r="H243" s="185" t="str">
        <f>IF(SP_NORTE!F246="","*",SP_NORTE!F246)</f>
        <v>MECANIZAÇÃO - SOCADORA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ZTO-ZDZ</v>
      </c>
      <c r="L243" s="175" t="str">
        <f>IF(SP_NORTE!N246="","*",SP_NORTE!N246)</f>
        <v>K14K18</v>
      </c>
      <c r="M243" s="176">
        <f>IF(SP_NORTE!J246="","*",SP_NORTE!J246)</f>
        <v>73</v>
      </c>
      <c r="N243" s="184">
        <f>IF(SP_NORTE!K246="","*",SP_NORTE!K246)</f>
        <v>15</v>
      </c>
      <c r="O243" s="184" t="str">
        <f>IF(SP_NORTE!L246="","*",SP_NORTE!L246)</f>
        <v>-</v>
      </c>
      <c r="P243" s="183">
        <f>IF(SP_NORTE!O246="","*",SP_NORTE!O246)</f>
        <v>0.54166666666666663</v>
      </c>
      <c r="Q243" s="183">
        <f>IF(SP_NORTE!P246="","*",SP_NORTE!P246)</f>
        <v>0.125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>
        <f ca="1">_xlfn.XLOOKUP(G243&amp;$U$2,BS_CONTROLE[CHAVE],BS_CONTROLE[Quantidade_11],"-")</f>
        <v>1040</v>
      </c>
      <c r="V243" s="173">
        <f ca="1">_xlfn.XLOOKUP(G243&amp;$V$2,BS_CONTROLE[CHAVE],BS_CONTROLE[Quantidade_11],"-")</f>
        <v>0</v>
      </c>
      <c r="W243" s="173">
        <f ca="1">_xlfn.XLOOKUP(G243&amp;$W$2,BS_CONTROLE[CHAVE],BS_CONTROLE[Quantidade_11],"-")</f>
        <v>0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1604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1605</v>
      </c>
      <c r="C2" s="136" t="s">
        <v>1004</v>
      </c>
      <c r="D2" s="84" t="s">
        <v>1006</v>
      </c>
      <c r="E2" s="84" t="s">
        <v>1606</v>
      </c>
      <c r="F2" s="113" t="s">
        <v>1607</v>
      </c>
      <c r="G2" s="84" t="s">
        <v>1608</v>
      </c>
      <c r="H2" s="84" t="s">
        <v>1609</v>
      </c>
      <c r="I2" s="84" t="s">
        <v>1610</v>
      </c>
      <c r="J2" s="84" t="s">
        <v>1611</v>
      </c>
      <c r="K2" s="86" t="s">
        <v>1612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A65</v>
      </c>
      <c r="E224" s="108" t="str">
        <f>IF(SP_NORTE!H231="","*",SP_NORTE!H231)</f>
        <v>-</v>
      </c>
      <c r="F224" s="114" t="str">
        <f>IF(SP_NORTE!M231="","*",SP_NORTE!M231)</f>
        <v>ZUR-ZUE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V88</v>
      </c>
      <c r="E225" s="108" t="str">
        <f>IF(SP_NORTE!H232="","*",SP_NORTE!H232)</f>
        <v>-</v>
      </c>
      <c r="F225" s="114" t="str">
        <f>IF(SP_NORTE!M232="","*",SP_NORTE!M232)</f>
        <v>ZGI-ZFN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JULIO CÉSAR (TP-701)</v>
      </c>
      <c r="E226" s="108" t="str">
        <f>IF(SP_NORTE!H233="","*",SP_NORTE!H233)</f>
        <v>-</v>
      </c>
      <c r="F226" s="114" t="str">
        <f>IF(SP_NORTE!M233="","*",SP_NORTE!M233)</f>
        <v>ZRZ-ZEC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JOVÂNIO (TP-850)</v>
      </c>
      <c r="E227" s="108" t="str">
        <f>IF(SP_NORTE!H234="","*",SP_NORTE!H234)</f>
        <v>-</v>
      </c>
      <c r="F227" s="114" t="str">
        <f>IF(SP_NORTE!M234="","*",SP_NORTE!M234)</f>
        <v>ZVU-ZEB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PEDRO (TP-696)</v>
      </c>
      <c r="E228" s="108" t="str">
        <f>IF(SP_NORTE!H235="","*",SP_NORTE!H235)</f>
        <v>-</v>
      </c>
      <c r="F228" s="114" t="str">
        <f>IF(SP_NORTE!M235="","*",SP_NORTE!M235)</f>
        <v>ZEH-ZRU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>
        <f>IF(SP_NORTE!B236="","*",SP_NORTE!B236)</f>
        <v>45947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>
        <f>IF(SP_NORTE!B237="","*",SP_NORTE!B237)</f>
        <v>45947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>
        <f>IF(SP_NORTE!B238="","*",SP_NORTE!B238)</f>
        <v>45947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ZGB-ZMO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ZMO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RAFAEL (TP-695)</v>
      </c>
      <c r="E234" s="108" t="str">
        <f>IF(SP_NORTE!H241="","*",SP_NORTE!H241)</f>
        <v>-</v>
      </c>
      <c r="F234" s="114" t="str">
        <f>IF(SP_NORTE!M241="","*",SP_NORTE!M241)</f>
        <v>ZXB-ZCV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ZCZ-ZZF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ANTÔNIO (TP-713)</v>
      </c>
      <c r="E236" s="108" t="str">
        <f>IF(SP_NORTE!H243="","*",SP_NORTE!H243)</f>
        <v>-</v>
      </c>
      <c r="F236" s="114" t="str">
        <f>IF(SP_NORTE!M243="","*",SP_NORTE!M243)</f>
        <v>ZMAN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 xml:space="preserve">TURMA FIXA VIA </v>
      </c>
      <c r="E238" s="108" t="str">
        <f>IF(SP_NORTE!H245="","*",SP_NORTE!H245)</f>
        <v>-</v>
      </c>
      <c r="F238" s="114" t="str">
        <f>IF(SP_NORTE!M245="","*",SP_NORTE!M245)</f>
        <v>ZTO-ZDZ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V40</v>
      </c>
      <c r="E239" s="108" t="str">
        <f>IF(SP_NORTE!H246="","*",SP_NORTE!H246)</f>
        <v>-</v>
      </c>
      <c r="F239" s="114" t="str">
        <f>IF(SP_NORTE!M246="","*",SP_NORTE!M246)</f>
        <v>ZTO-ZDZ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2025-10-16T17:25:20Z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