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761" documentId="120_S{118792C3-22EF-5104-A093-F22BFE3913F3}" xr6:coauthVersionLast="47" xr6:coauthVersionMax="47" xr10:uidLastSave="{0A3947A1-1914-460B-AA53-EF2EE85BF34F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7" i="1" l="1"/>
  <c r="C348" i="1"/>
  <c r="A11" i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BD19" i="1" s="1" a="1"/>
  <c r="BD19" i="1" s="1"/>
  <c r="AQ19" i="1"/>
  <c r="BB19" i="1"/>
  <c r="BC19" i="1" a="1"/>
  <c r="BC19" i="1" s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 s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 s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AQ774" i="1"/>
  <c r="BB774" i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BB9" i="1" s="1"/>
  <c r="AJ9" i="1"/>
  <c r="AK9" i="1"/>
  <c r="AL9" i="1"/>
  <c r="AM9" i="1"/>
  <c r="AN9" i="1"/>
  <c r="AO9" i="1"/>
  <c r="BD9" i="1" s="1" a="1"/>
  <c r="BD9" i="1" s="1"/>
  <c r="AQ9" i="1"/>
  <c r="BC9" i="1" a="1"/>
  <c r="BC9" i="1" s="1"/>
  <c r="BE9" i="1" a="1"/>
  <c r="BE9" i="1" s="1"/>
  <c r="BR9" i="1"/>
  <c r="BS9" i="1"/>
  <c r="BT13" i="1"/>
  <c r="A10" i="1"/>
  <c r="C10" i="1"/>
  <c r="G10" i="1"/>
  <c r="R10" i="1"/>
  <c r="S10" i="1" a="1"/>
  <c r="S10" i="1" s="1"/>
  <c r="T10" i="1" a="1"/>
  <c r="T10" i="1" s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AQ10" i="1"/>
  <c r="BB10" i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AQ20" i="1"/>
  <c r="BB20" i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AL373" i="1"/>
  <c r="AO373" i="1"/>
  <c r="BE373" i="1" s="1" a="1"/>
  <c r="BE373" i="1" s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20" i="1" l="1" a="1"/>
  <c r="BC20" i="1" s="1"/>
  <c r="BD20" i="1" a="1"/>
  <c r="BD20" i="1" s="1"/>
  <c r="BC10" i="1" a="1"/>
  <c r="BC10" i="1" s="1"/>
  <c r="BD10" i="1" a="1"/>
  <c r="BD10" i="1" s="1"/>
  <c r="BC774" i="1" a="1"/>
  <c r="BC774" i="1" s="1"/>
  <c r="BD774" i="1" a="1"/>
  <c r="BD774" i="1" s="1"/>
  <c r="R74" i="15"/>
  <c r="R157" i="15"/>
  <c r="R104" i="15"/>
  <c r="R107" i="15"/>
  <c r="R73" i="15"/>
  <c r="R79" i="15"/>
  <c r="R76" i="15"/>
  <c r="F89" i="12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<sst xmlns="http://schemas.openxmlformats.org/spreadsheetml/2006/main" count="8131" uniqueCount="1612">
  <si>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</si>
  <si>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</si>
  <si>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</si>
  <si>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</si>
  <si>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</si>
  <si>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</si>
  <si>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</si>
  <si>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</si>
  <si>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</si>
  <si>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</si>
  <si>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</si>
  <si>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</si>
  <si>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</si>
  <si>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</si>
  <si>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</si>
  <si>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</si>
  <si>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</si>
  <si>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</si>
  <si>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</si>
  <si>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</si>
  <si>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</si>
  <si>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</si>
  <si>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</si>
  <si>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</si>
  <si>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</si>
  <si>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</si>
  <si>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</si>
  <si>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</si>
  <si>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</si>
  <si>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</si>
  <si>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</si>
  <si>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</si>
  <si>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</si>
  <si>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</si>
  <si>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</si>
  <si>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</si>
  <si>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</si>
  <si>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</si>
  <si>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</si>
  <si>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</si>
  <si>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</si>
  <si>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</si>
  <si>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</si>
  <si>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</si>
  <si>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</si>
  <si>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</si>
  <si>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</si>
  <si>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</si>
  <si>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</si>
  <si>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</si>
  <si>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</si>
  <si>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</si>
  <si>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</si>
  <si>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</si>
  <si>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</si>
  <si>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</si>
  <si>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</si>
  <si>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</si>
  <si>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</si>
  <si>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</si>
  <si>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</si>
  <si>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</si>
  <si>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</si>
  <si>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</si>
  <si>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</si>
  <si>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</si>
  <si>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</si>
  <si>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</si>
  <si>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</si>
  <si>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</si>
  <si>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</si>
  <si>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</si>
  <si>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</si>
  <si>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</si>
  <si>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</si>
  <si>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</si>
  <si>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</si>
  <si>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</si>
  <si>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</si>
  <si>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</si>
  <si>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</si>
  <si>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</si>
  <si>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</si>
  <si>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</si>
  <si>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</si>
  <si>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</si>
  <si>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</si>
  <si>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</si>
  <si>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</si>
  <si>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</si>
  <si>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</si>
  <si>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</si>
  <si>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</si>
  <si>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</si>
  <si>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</si>
  <si>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</si>
  <si>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</si>
  <si>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</si>
  <si>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</si>
  <si>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</si>
  <si>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</si>
  <si>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</si>
  <si>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</si>
  <si>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</si>
  <si>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</si>
  <si>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</si>
  <si>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</si>
  <si>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</si>
  <si>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</si>
  <si>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</si>
  <si>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</si>
  <si>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</si>
  <si>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</si>
  <si>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</si>
  <si>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</si>
  <si>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</si>
  <si>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</si>
  <si>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</si>
  <si>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</si>
  <si>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</si>
  <si>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</si>
  <si>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</si>
  <si>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</si>
  <si>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</si>
  <si>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</si>
  <si>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</si>
  <si>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</si>
  <si>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</si>
  <si>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</si>
  <si>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</si>
  <si>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</si>
  <si>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</si>
  <si>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</si>
  <si>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</si>
  <si>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</si>
  <si>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</si>
  <si>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</si>
  <si>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</si>
  <si>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</si>
  <si>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</si>
  <si>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</si>
  <si>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</si>
  <si>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</si>
  <si>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</si>
  <si>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</si>
  <si>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</si>
  <si>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</si>
  <si>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</si>
  <si>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</si>
  <si>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</si>
  <si>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</si>
  <si>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</si>
  <si>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</si>
  <si>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</si>
  <si>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</si>
  <si>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</si>
  <si>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</si>
  <si>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</si>
  <si>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</si>
  <si>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</si>
  <si>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</si>
  <si>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</si>
  <si>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</si>
  <si>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</si>
  <si>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</si>
  <si>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</si>
  <si>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</si>
  <si>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</si>
  <si>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</si>
  <si>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</si>
  <si>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</si>
  <si>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</si>
  <si>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</si>
  <si>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</si>
  <si>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</si>
  <si>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</si>
  <si>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</si>
  <si>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</si>
  <si>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</si>
  <si>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</si>
  <si>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</si>
  <si>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</si>
  <si>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</si>
  <si>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</si>
  <si>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</si>
  <si>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</si>
  <si>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</si>
  <si>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</si>
  <si>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</si>
  <si>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</si>
  <si>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</si>
  <si>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</si>
  <si>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</si>
  <si>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</si>
  <si>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</si>
  <si>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</si>
  <si>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</si>
  <si>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</si>
  <si>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</si>
  <si>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</si>
  <si>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</si>
  <si>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</si>
  <si>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</si>
  <si>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</si>
  <si>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</si>
  <si>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</si>
  <si>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</si>
  <si>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</si>
  <si>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</si>
  <si>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</si>
  <si>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</si>
  <si>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</si>
  <si>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</si>
  <si>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</si>
  <si>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</si>
  <si>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</si>
  <si>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</si>
  <si>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</si>
  <si>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</si>
  <si>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</si>
  <si>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</si>
  <si>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</si>
  <si>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</si>
  <si>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</si>
  <si>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</si>
  <si>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</si>
  <si>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</si>
  <si>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</si>
  <si>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</si>
  <si>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</si>
  <si>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</si>
  <si>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</si>
  <si>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</si>
  <si>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</si>
  <si>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</si>
  <si>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</si>
  <si>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</si>
  <si>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</si>
  <si>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</si>
  <si>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</si>
  <si>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</si>
  <si>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</si>
  <si>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</si>
  <si>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</si>
  <si>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</si>
  <si>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</si>
  <si>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</si>
  <si>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</si>
  <si>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</si>
  <si>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</si>
  <si>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</si>
  <si>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</si>
  <si>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</si>
  <si>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</si>
  <si>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</si>
  <si>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</si>
  <si>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</si>
  <si>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</si>
  <si>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</si>
  <si>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</si>
  <si>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</si>
  <si>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</si>
  <si>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</si>
  <si>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</si>
  <si>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</si>
  <si>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</si>
  <si>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</si>
  <si>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</si>
  <si>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</si>
  <si>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</si>
  <si>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</si>
  <si>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</si>
  <si>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</si>
  <si>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</si>
  <si>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</si>
  <si>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</si>
  <si>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</si>
  <si>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</si>
  <si>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</si>
  <si>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</si>
  <si>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</si>
  <si>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</si>
  <si>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</si>
  <si>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</si>
  <si>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</si>
  <si>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</si>
  <si>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</si>
  <si>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</si>
  <si>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</si>
  <si>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</si>
  <si>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</si>
  <si>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</si>
  <si>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</si>
  <si>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</si>
  <si>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</si>
  <si>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</si>
  <si>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</si>
  <si>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</si>
  <si>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</si>
  <si>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</si>
  <si>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</si>
  <si>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</si>
  <si>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</si>
  <si>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</si>
  <si>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</si>
  <si>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</si>
  <si>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</si>
  <si>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</si>
  <si>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</si>
  <si>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</si>
  <si>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</si>
  <si>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</si>
  <si>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</si>
  <si>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</si>
  <si>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</si>
  <si>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</si>
  <si>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</si>
  <si>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</si>
  <si>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</si>
  <si>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</si>
  <si>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</si>
  <si>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</si>
  <si>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</si>
  <si>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</si>
  <si>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</si>
  <si>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</si>
  <si>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</si>
  <si>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</si>
  <si>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</si>
  <si>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</si>
  <si>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</si>
  <si>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</si>
  <si>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</si>
  <si>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</si>
  <si>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</si>
  <si>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</si>
  <si>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</si>
  <si>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</si>
  <si>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</si>
  <si>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</si>
  <si>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</si>
  <si>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</si>
  <si>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</si>
  <si>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</si>
  <si>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</si>
  <si>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</si>
  <si>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</si>
  <si>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</si>
  <si>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</si>
  <si>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</si>
  <si>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</si>
  <si>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</si>
  <si>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</si>
  <si>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</si>
  <si>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</si>
  <si>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</si>
  <si>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</si>
  <si>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</si>
  <si>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</si>
  <si>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</si>
  <si>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</si>
  <si>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</si>
  <si>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</si>
  <si>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</si>
  <si>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</si>
  <si>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</si>
  <si>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</si>
  <si>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</si>
  <si>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</si>
  <si>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</si>
  <si>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</si>
  <si>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</si>
  <si>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</si>
  <si>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</si>
  <si>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</si>
  <si>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</si>
  <si>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</si>
  <si>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</si>
  <si>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</si>
  <si>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</si>
  <si>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</si>
  <si>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</si>
  <si>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</si>
  <si>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</si>
  <si>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</si>
  <si>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</si>
  <si>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</si>
  <si>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</si>
  <si>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</si>
  <si>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</si>
  <si>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</si>
  <si>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</si>
  <si>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</si>
  <si>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</si>
  <si>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</si>
  <si>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</si>
  <si>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</si>
  <si>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</si>
  <si>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</si>
  <si>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</si>
  <si>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</si>
  <si>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</si>
  <si>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</si>
  <si>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</si>
  <si>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</si>
  <si>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</si>
  <si>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</si>
  <si>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</si>
  <si>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</si>
  <si>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</si>
  <si>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</si>
  <si>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</si>
  <si>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</si>
  <si>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</si>
  <si>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</si>
  <si>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</si>
  <si>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</si>
  <si>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</si>
  <si>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</si>
  <si>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</si>
  <si>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</si>
  <si>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</si>
  <si>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</si>
  <si>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</si>
  <si>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</si>
  <si>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</si>
  <si>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</si>
  <si>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</si>
  <si>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</si>
  <si>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</si>
  <si>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</si>
  <si>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</si>
  <si>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</si>
  <si>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</si>
  <si>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</si>
  <si>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</si>
  <si>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</si>
  <si>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</si>
  <si>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</si>
  <si>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</si>
  <si>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</si>
  <si>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</si>
  <si>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</si>
  <si>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</si>
  <si>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</si>
  <si>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</si>
  <si>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</si>
  <si>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</si>
  <si>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</si>
  <si>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</si>
  <si>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</si>
  <si>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</si>
  <si>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</si>
  <si>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</si>
  <si>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</si>
  <si>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</si>
  <si>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</si>
  <si>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</si>
  <si>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</si>
  <si>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</si>
  <si>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</si>
  <si>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</si>
  <si>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</si>
  <si>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</si>
  <si>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</si>
  <si>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</si>
  <si>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</si>
  <si>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</si>
  <si>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</si>
  <si>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</si>
  <si>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</si>
  <si>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</si>
  <si>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</si>
  <si>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</si>
  <si>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</si>
  <si>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</si>
  <si>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</si>
  <si>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</si>
  <si>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</si>
  <si>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</si>
  <si>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</si>
  <si>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</si>
  <si>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</si>
  <si>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</si>
  <si>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</si>
  <si>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</si>
  <si>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</si>
  <si>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</si>
  <si>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</si>
  <si>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</si>
  <si>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</si>
  <si>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</si>
  <si>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</si>
  <si>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</si>
  <si>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</si>
  <si>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</si>
  <si>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</si>
  <si>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</si>
  <si>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</si>
  <si>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</si>
  <si>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</si>
  <si>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</si>
  <si>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</si>
  <si>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</si>
  <si>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</si>
  <si>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</si>
  <si>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</si>
  <si>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</si>
  <si>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</si>
  <si>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</si>
  <si>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</si>
  <si>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</si>
  <si>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</si>
  <si>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</si>
  <si>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</si>
  <si>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</si>
  <si>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</si>
  <si>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</si>
  <si>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</si>
  <si>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</si>
  <si>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</si>
  <si>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</si>
  <si>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</si>
  <si>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</si>
  <si>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</si>
  <si>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</si>
  <si>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</si>
  <si>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</si>
  <si>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</si>
  <si>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</si>
  <si>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</si>
  <si>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</si>
  <si>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</si>
  <si>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</si>
  <si>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</si>
  <si>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</si>
  <si>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</si>
  <si>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</si>
  <si>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</si>
  <si>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</si>
  <si>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</si>
  <si>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</si>
  <si>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</si>
  <si>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</si>
  <si>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</si>
  <si>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</si>
  <si>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</si>
  <si>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</si>
  <si>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</si>
  <si>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</si>
  <si>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</si>
  <si>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</si>
  <si>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</si>
  <si>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</si>
  <si>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</si>
  <si>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</si>
  <si>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</si>
  <si>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</si>
  <si>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</si>
  <si>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</si>
  <si>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</si>
  <si>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</si>
  <si>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</si>
  <si>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</si>
  <si>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</si>
  <si>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</si>
  <si>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</si>
  <si>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</si>
  <si>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</si>
  <si>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</si>
  <si>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</si>
  <si>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</si>
  <si>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</si>
  <si>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</si>
  <si>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</si>
  <si>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</si>
  <si>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</si>
  <si>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</si>
  <si>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</si>
  <si>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</si>
  <si>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</si>
  <si>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</si>
  <si>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</si>
  <si>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</si>
  <si>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</si>
  <si>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</si>
  <si>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</si>
  <si>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</si>
  <si>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</si>
  <si>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</si>
  <si>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</si>
  <si>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</si>
  <si>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</si>
  <si>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</si>
  <si>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</si>
  <si>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</si>
  <si>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</si>
  <si>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</si>
  <si>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</si>
  <si>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</si>
  <si>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</si>
  <si>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</si>
  <si>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</si>
  <si>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</si>
  <si>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</si>
  <si>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</si>
  <si>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</si>
  <si>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</si>
  <si>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</si>
  <si>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</si>
  <si>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</si>
  <si>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</si>
  <si>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</si>
  <si>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</si>
  <si>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</si>
  <si>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</si>
  <si>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</si>
  <si>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</si>
  <si>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</si>
  <si>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</si>
  <si>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</si>
  <si>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</si>
  <si>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</si>
  <si>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</si>
  <si>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</si>
  <si>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</si>
  <si>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</si>
  <si>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</si>
  <si>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</si>
  <si>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</si>
  <si>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</si>
  <si>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</si>
  <si>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</si>
  <si>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</si>
  <si>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</si>
  <si>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</si>
  <si>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</si>
  <si>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</si>
  <si>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</si>
  <si>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</si>
  <si>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</si>
  <si>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</si>
  <si>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</si>
  <si>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</si>
  <si>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</si>
  <si>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</si>
  <si>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</si>
  <si>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</si>
  <si>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</si>
  <si>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</si>
  <si>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</si>
  <si>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</si>
  <si>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</si>
  <si>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</si>
  <si>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</si>
  <si>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</si>
  <si>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</si>
  <si>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</si>
  <si>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</si>
  <si>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</si>
  <si>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</si>
  <si>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</si>
  <si>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</si>
  <si>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</si>
  <si>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</si>
  <si>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</si>
  <si>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</si>
  <si>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</si>
  <si>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</si>
  <si>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</si>
  <si>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</si>
  <si>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</si>
  <si>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</si>
  <si>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</si>
  <si>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</si>
  <si>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</si>
  <si>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</si>
  <si>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</si>
  <si>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</si>
  <si>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</si>
  <si>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</si>
  <si>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</si>
  <si>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</si>
  <si>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</si>
  <si>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</si>
  <si>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</si>
  <si>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</si>
  <si>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</si>
  <si>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</si>
  <si>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</si>
  <si>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</si>
  <si>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</si>
  <si>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</si>
  <si>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</si>
  <si>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</si>
  <si>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</si>
  <si>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</si>
  <si>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</si>
  <si>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</si>
  <si>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</si>
  <si>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</si>
  <si>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</si>
  <si>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</si>
  <si>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</si>
  <si>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</si>
  <si>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</si>
  <si>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</si>
  <si>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</si>
  <si>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</si>
  <si>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</si>
  <si>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</si>
  <si>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</si>
  <si>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</si>
  <si>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</si>
  <si>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</si>
  <si>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</si>
  <si>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</si>
  <si>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</si>
  <si>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</si>
  <si>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</si>
  <si>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</si>
  <si>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</si>
  <si>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</si>
  <si>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</si>
  <si>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</si>
  <si>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</si>
  <si>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</si>
  <si>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</si>
  <si>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</si>
  <si>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</si>
  <si>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</si>
  <si>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</si>
  <si>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</si>
  <si>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</si>
  <si>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</si>
  <si>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</si>
  <si>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</si>
  <si>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</si>
  <si>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</si>
  <si>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</si>
  <si>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</si>
  <si>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</si>
  <si>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</si>
  <si>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</si>
  <si>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</si>
  <si>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</si>
  <si>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</si>
  <si>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</si>
  <si>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</si>
  <si>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</si>
  <si>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</si>
  <si>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</si>
  <si>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</si>
  <si>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</si>
  <si>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</si>
  <si>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</si>
  <si>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</si>
  <si>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</si>
  <si>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</si>
  <si>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</si>
  <si>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</si>
  <si>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</si>
  <si>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</si>
  <si>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</si>
  <si>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</si>
  <si>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</si>
  <si>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</si>
  <si>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</si>
  <si>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</si>
  <si>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</si>
  <si>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</si>
  <si>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</si>
  <si>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</si>
  <si>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</si>
  <si>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</si>
  <si>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</si>
  <si>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</si>
  <si>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</si>
  <si>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</si>
  <si>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</si>
  <si>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</si>
  <si>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</si>
  <si>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</si>
  <si>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</si>
  <si>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</si>
  <si>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</si>
  <si>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</si>
  <si>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</si>
  <si>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</si>
  <si>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</si>
  <si>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</si>
  <si>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</si>
  <si>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</si>
  <si>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</si>
  <si>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</si>
  <si>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</si>
  <si>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</si>
  <si>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</si>
  <si>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</si>
  <si>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</si>
  <si>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</si>
  <si>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</si>
  <si>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</si>
  <si>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</si>
  <si>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</si>
  <si>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</si>
  <si>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</si>
  <si>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</si>
  <si>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</si>
  <si>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</si>
  <si>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</si>
  <si>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</si>
  <si>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</si>
  <si>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</si>
  <si>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</si>
  <si>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</si>
  <si>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</si>
  <si>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</si>
  <si>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</si>
  <si>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</si>
  <si>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</si>
  <si>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</si>
  <si>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</si>
  <si>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</si>
  <si>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</si>
  <si>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</si>
  <si>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</si>
  <si>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</si>
  <si>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</si>
  <si>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</si>
  <si>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</si>
  <si>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</si>
  <si>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</si>
  <si>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</si>
  <si>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</si>
  <si>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</si>
  <si>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</si>
  <si>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</si>
  <si>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</si>
  <si>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</si>
  <si>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</si>
  <si>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</si>
  <si>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</si>
  <si>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</si>
  <si>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</si>
  <si>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</si>
  <si>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</si>
  <si>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</si>
  <si>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</si>
  <si>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</si>
  <si>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</si>
  <si>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</si>
  <si>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</si>
  <si>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</si>
  <si>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</si>
  <si>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</si>
  <si>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</si>
  <si>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</si>
  <si>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</si>
  <si>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</si>
  <si>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</si>
  <si>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</si>
  <si>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</si>
  <si>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</si>
  <si>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</si>
  <si>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</si>
  <si>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</si>
  <si>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</si>
  <si>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</si>
  <si>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</si>
  <si>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</si>
  <si>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</si>
  <si>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</si>
  <si>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</si>
  <si>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</si>
  <si>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</si>
  <si>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</si>
  <si>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</si>
  <si>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</si>
  <si>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</si>
  <si>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</si>
  <si>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</si>
  <si>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</si>
  <si>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</si>
  <si>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</si>
  <si>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</si>
  <si>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</si>
  <si>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</si>
  <si>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</si>
  <si>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</si>
  <si>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</si>
  <si>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</si>
  <si>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</si>
  <si>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</si>
  <si>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</si>
  <si>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</si>
  <si>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</si>
  <si>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</si>
  <si>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</si>
  <si>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</si>
  <si>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</si>
  <si>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</si>
  <si>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</si>
  <si>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</si>
  <si>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</si>
  <si>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</si>
  <si>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</si>
  <si>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</si>
  <si>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</si>
  <si>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</si>
  <si>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</si>
  <si>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</si>
  <si>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</si>
  <si>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</si>
  <si>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</si>
  <si>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</si>
  <si>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</si>
  <si>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</si>
  <si>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</si>
  <si>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</si>
  <si>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</si>
  <si>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</si>
  <si>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</si>
  <si>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</si>
  <si>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</si>
  <si>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</si>
  <si>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</si>
  <si>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</si>
  <si>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</si>
  <si>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</si>
  <si>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</si>
  <si>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</si>
  <si>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</si>
  <si>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</si>
  <si>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</si>
  <si>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</si>
  <si>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</si>
  <si>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</si>
  <si>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</si>
  <si>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</si>
  <si>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</si>
  <si>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</si>
  <si>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</si>
  <si>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</si>
  <si>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</si>
  <si>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</si>
  <si>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</si>
  <si>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</si>
  <si>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</si>
  <si>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</si>
  <si>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</si>
  <si>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</si>
  <si>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</si>
  <si>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</si>
  <si>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</si>
  <si>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</si>
  <si>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</si>
  <si>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</si>
  <si>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</si>
  <si>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</si>
  <si>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</si>
  <si>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</si>
  <si>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</si>
  <si>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</si>
  <si>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</si>
  <si>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</si>
  <si>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</si>
  <si>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</si>
  <si>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</si>
  <si>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</si>
  <si>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</si>
  <si>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</si>
  <si>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</si>
  <si>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</si>
  <si>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</si>
  <si>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</si>
  <si>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</si>
  <si>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</si>
  <si>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</si>
  <si>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</si>
  <si>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</si>
  <si>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</si>
  <si>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</si>
  <si>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</si>
  <si>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</si>
  <si>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</si>
  <si>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</si>
  <si>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</si>
  <si>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</si>
  <si>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</si>
  <si>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</si>
  <si>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</si>
  <si>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</si>
  <si>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</si>
  <si>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</si>
  <si>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</si>
  <si>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</si>
  <si>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</si>
  <si>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</si>
  <si>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</si>
  <si>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</si>
  <si>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</si>
  <si>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</si>
  <si>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</si>
  <si>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</si>
  <si>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</si>
  <si>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</si>
  <si>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</si>
  <si>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</si>
  <si>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</si>
  <si>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</si>
  <si>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</si>
  <si>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</si>
  <si>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</si>
  <si>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</si>
  <si>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</si>
  <si>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</si>
  <si>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</si>
  <si>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</si>
  <si>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</si>
  <si>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</si>
  <si>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</si>
  <si>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</si>
  <si>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</si>
  <si>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</si>
  <si>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</si>
  <si>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</si>
  <si>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</si>
  <si>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</si>
  <si>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</si>
  <si>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</si>
  <si>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</si>
  <si>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</si>
  <si>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</si>
  <si>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</si>
  <si>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</si>
  <si>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</si>
  <si>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</si>
  <si>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</si>
  <si>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</si>
  <si>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</si>
  <si>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</si>
  <si>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</si>
  <si>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</si>
  <si>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</si>
  <si>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</si>
  <si>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</si>
  <si>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</si>
  <si>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</si>
  <si>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</si>
  <si>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</si>
  <si>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</si>
  <si>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</si>
  <si>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</si>
  <si>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</si>
  <si>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</si>
  <si>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</si>
  <si>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</si>
  <si>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</si>
  <si>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</si>
  <si>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</si>
  <si>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</si>
  <si>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</si>
  <si>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</si>
  <si>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</si>
  <si>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</si>
  <si>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</si>
  <si>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</si>
  <si>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</si>
  <si>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</si>
  <si>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</si>
  <si>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</si>
  <si>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</si>
  <si>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</si>
  <si>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</si>
  <si>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</si>
  <si>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</si>
  <si>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</si>
  <si>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</si>
  <si>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</si>
  <si>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</si>
  <si>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</si>
  <si>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</si>
  <si>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</si>
  <si>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</si>
  <si>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</si>
  <si>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</si>
  <si>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</si>
  <si>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</si>
  <si>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</si>
  <si>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</si>
  <si>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</si>
  <si>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</si>
  <si>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</si>
  <si>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</si>
  <si>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</si>
  <si>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</si>
  <si>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</si>
  <si>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</si>
  <si>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</si>
  <si>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</si>
  <si>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</si>
  <si>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</si>
  <si>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</si>
  <si>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</si>
  <si>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</si>
  <si>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</si>
  <si>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</si>
  <si>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</si>
  <si>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</si>
  <si>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</si>
  <si>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</si>
  <si>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</si>
  <si>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</si>
  <si>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</si>
  <si>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</si>
  <si>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</si>
  <si>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</si>
  <si>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</si>
  <si>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</si>
  <si>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</si>
  <si>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</si>
  <si>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</si>
  <si>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</si>
  <si>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</si>
  <si>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</si>
  <si>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</si>
  <si>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</si>
  <si>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</si>
  <si>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</si>
  <si>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</si>
  <si>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</si>
  <si>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</si>
  <si>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</si>
  <si>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</si>
  <si>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</si>
  <si>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</si>
  <si>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</si>
  <si>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</si>
  <si>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</si>
  <si>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</si>
  <si>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</si>
  <si>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</si>
  <si>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</si>
  <si>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</si>
  <si>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</si>
  <si>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</si>
  <si>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</si>
  <si>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</si>
  <si>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</si>
  <si>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</si>
  <si>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</si>
  <si>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</si>
  <si>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</si>
  <si>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</si>
  <si>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</si>
  <si>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</si>
  <si>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</si>
  <si>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</si>
  <si>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</si>
  <si>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</si>
  <si>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</si>
  <si>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</si>
  <si>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</si>
  <si>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</si>
  <si>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</si>
  <si>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</si>
  <si>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</si>
  <si>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</si>
  <si>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</si>
  <si>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</si>
  <si>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</si>
  <si>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</si>
  <si>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</si>
  <si>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</si>
  <si>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</si>
  <si>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</si>
  <si>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</si>
  <si>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</si>
  <si>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</si>
  <si>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</si>
  <si>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</si>
  <si>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</si>
  <si>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</si>
  <si>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</si>
  <si>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</si>
  <si>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</si>
  <si>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</si>
  <si>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</si>
  <si>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</si>
  <si>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</si>
  <si>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</si>
  <si>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</si>
  <si>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</si>
  <si>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</si>
  <si>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</si>
  <si>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</si>
  <si>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</si>
  <si>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</si>
  <si>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</si>
  <si>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</si>
  <si>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</si>
  <si>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</si>
  <si>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</si>
  <si>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</si>
  <si>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</si>
  <si>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</si>
  <si>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</si>
  <si>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</si>
  <si>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</si>
  <si>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</si>
  <si>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</si>
  <si>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</si>
  <si>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</si>
  <si>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</si>
  <si>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</si>
  <si>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</si>
  <si>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</si>
  <si>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</si>
  <si>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</si>
  <si>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</si>
  <si>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</si>
  <si>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</si>
  <si>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</si>
  <si>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</si>
  <si>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</si>
  <si>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</si>
  <si>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</si>
  <si>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</si>
  <si>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</si>
  <si>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</si>
  <si>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</si>
  <si>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</si>
  <si>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</si>
  <si>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</si>
  <si>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</si>
  <si>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</si>
  <si>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</si>
  <si>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</si>
  <si>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</si>
  <si>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</si>
  <si>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</si>
  <si>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</si>
  <si>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</si>
  <si>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</si>
  <si>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</si>
  <si>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</si>
  <si>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</si>
  <si>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</si>
  <si>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</si>
  <si>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</si>
  <si>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</si>
  <si>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</si>
  <si>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</si>
  <si>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</si>
  <si>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</si>
  <si>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</si>
  <si>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</si>
  <si>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</si>
  <si>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</si>
  <si>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</si>
  <si>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</si>
  <si>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</si>
  <si>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</si>
  <si>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</si>
  <si>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</si>
  <si>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</si>
  <si>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</si>
  <si>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</si>
  <si>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</si>
  <si>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</si>
  <si>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</si>
  <si>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</si>
  <si>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</si>
  <si>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</si>
  <si>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</si>
  <si>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</si>
  <si>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</si>
  <si>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</si>
  <si>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</si>
  <si>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</si>
  <si>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</si>
  <si>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</si>
  <si>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</si>
  <si>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</si>
  <si>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</si>
  <si>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</si>
  <si>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</si>
  <si>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</si>
  <si>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</si>
  <si>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</si>
  <si>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</si>
  <si>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</si>
  <si>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</si>
  <si>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</si>
  <si>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</si>
  <si>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</si>
  <si>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</si>
  <si>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</si>
  <si>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</si>
  <si>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</si>
  <si>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</si>
  <si>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</si>
  <si>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</si>
  <si>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</si>
  <si>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</si>
  <si>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</si>
  <si>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</si>
  <si>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</si>
  <si>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</si>
  <si>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</si>
  <si>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</si>
  <si>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</si>
  <si>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</si>
  <si>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</si>
  <si>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</si>
  <si>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</si>
  <si>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</si>
  <si>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</si>
  <si>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</si>
  <si>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</si>
  <si>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</si>
  <si>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</si>
  <si>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</si>
  <si>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</si>
  <si>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</si>
  <si>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</si>
  <si>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</si>
  <si>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</si>
  <si>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</si>
  <si>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</si>
  <si>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</si>
  <si>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</si>
  <si>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</si>
  <si>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</si>
  <si>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</si>
  <si>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</si>
  <si>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</si>
  <si>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</si>
  <si>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</si>
  <si>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</si>
  <si>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</si>
  <si>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</si>
  <si>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</si>
  <si>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</si>
  <si>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</si>
  <si>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</si>
  <si>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</si>
  <si>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</si>
  <si>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</si>
  <si>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</si>
  <si>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</si>
  <si>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</si>
  <si>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</si>
  <si>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</si>
  <si>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</si>
  <si>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</si>
  <si>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</si>
  <si>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</si>
  <si>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</si>
  <si>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</si>
  <si>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</si>
  <si>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</si>
  <si>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</si>
  <si>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</si>
  <si>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</si>
  <si>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</si>
  <si>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</si>
  <si>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</si>
  <si>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</si>
  <si>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</si>
  <si>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</si>
  <si>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</si>
  <si>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</si>
  <si>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</si>
  <si>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</si>
  <si>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</si>
  <si>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</si>
  <si>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</si>
  <si>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</si>
  <si>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</si>
  <si>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</si>
  <si>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</si>
  <si>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</si>
  <si>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</si>
  <si>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</si>
  <si>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</si>
  <si>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</si>
  <si>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</si>
  <si>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</si>
  <si>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</si>
  <si>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</si>
  <si>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</si>
  <si>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</si>
  <si>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</si>
  <si>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</si>
  <si>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</si>
  <si>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</si>
  <si>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</si>
  <si>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</si>
  <si>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</si>
  <si>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</si>
  <si>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</si>
  <si>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</si>
  <si>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</si>
  <si>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</si>
  <si>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</si>
  <si>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</si>
  <si>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</si>
  <si>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</si>
  <si>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</si>
  <si>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</si>
  <si>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</si>
  <si>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</si>
  <si>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</si>
  <si>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</si>
  <si>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</si>
  <si>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</si>
  <si>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</si>
  <si>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</si>
  <si>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</si>
  <si>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</si>
  <si>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</si>
  <si>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</si>
  <si>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</si>
  <si>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</si>
  <si>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</si>
  <si>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</si>
  <si>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</si>
  <si>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</si>
  <si>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</si>
  <si>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</si>
  <si>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</si>
  <si>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</si>
  <si>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</si>
  <si>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</si>
  <si>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</si>
  <si>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</si>
  <si>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</si>
  <si>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</si>
  <si>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</si>
  <si>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</si>
  <si>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</si>
  <si>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</si>
  <si>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</si>
  <si>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</si>
  <si>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</si>
  <si>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</si>
  <si>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</si>
  <si>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</si>
  <si>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</si>
  <si>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</si>
  <si>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</si>
  <si>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</si>
  <si>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</si>
  <si>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</si>
  <si>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</si>
  <si>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</si>
  <si>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</si>
  <si>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</si>
  <si>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</si>
  <si>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</si>
  <si>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</si>
  <si>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</si>
  <si>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</si>
  <si>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</si>
  <si>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</si>
  <si>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</si>
  <si>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</si>
  <si>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</si>
  <si>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</si>
  <si>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</si>
  <si>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</si>
  <si>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</si>
  <si>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</si>
  <si>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</si>
  <si>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</si>
  <si>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</si>
  <si>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</si>
  <si>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</si>
  <si>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</si>
  <si>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</si>
  <si>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</si>
  <si>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</si>
  <si>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</si>
  <si>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</si>
  <si>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</si>
  <si>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</si>
  <si>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</si>
  <si>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</si>
  <si>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</si>
  <si>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</si>
  <si>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</si>
  <si>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</si>
  <si>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</si>
  <si>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</si>
  <si>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</si>
  <si>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</si>
  <si>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</si>
  <si>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</si>
  <si>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</si>
  <si>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</si>
  <si>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</si>
  <si>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</si>
  <si>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</si>
  <si>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</si>
  <si>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</si>
  <si>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</si>
  <si>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</si>
  <si>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MC1 10h14 / autorizado entrada na via 10h30 / Em deslocamento para km de trabalh0</t>
  </si>
  <si>
    <t>Realizado intervalo das 11h08 até 13h08</t>
  </si>
  <si>
    <t>ZQBZBV-ZRX</t>
  </si>
  <si>
    <t>ZYU-1</t>
  </si>
  <si>
    <t xml:space="preserve">PDM - Descarga de dormentes </t>
  </si>
  <si>
    <t>MC1 09h22 /  Sem oportunidade de faixa</t>
  </si>
  <si>
    <t>Tp pronto 10h39 / previsão de faixa após M86</t>
  </si>
  <si>
    <t xml:space="preserve">Tp pronto 10h39 / Em intervalo das 12h40 até 14h10 / </t>
  </si>
  <si>
    <t>TP pronto 09h21 / Sem oportunidade de faixa</t>
  </si>
  <si>
    <t>Cancelado, sem acesso no local de trabalho, devido chuva.</t>
  </si>
  <si>
    <t>Recolhimeno de tampão</t>
  </si>
  <si>
    <t>ZEM-ZKE</t>
  </si>
  <si>
    <t>Devido diagnostico da mec, necessário o abastecimento de areia, alterado a programação para realizar abastecimento em ZKE / MC1 08h29 / Sem oportunidade de faixa</t>
  </si>
  <si>
    <t>TP pronto 10h36 /  previsão de faixa após U50</t>
  </si>
  <si>
    <t>TP pronto 10h36 /  Em intervalo das 12h05 até 13h35</t>
  </si>
  <si>
    <t>MC1 09h29 / Sem oportunidade de faixa</t>
  </si>
  <si>
    <t>Bloco Modernização</t>
  </si>
  <si>
    <t>Em intervalo das 10h00 até 20h00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</si>
  <si>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</si>
  <si>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</si>
  <si>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</si>
  <si>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</si>
  <si>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TP pronto 07h29 / Aguardando confirmar cauda do Y71</t>
  </si>
  <si>
    <t>TP pronto 07h29 / Em intervalo das 12h55 até 13h55</t>
  </si>
  <si>
    <t>;</t>
  </si>
  <si>
    <t>TP pronto 09h17 /  sem oportunidade</t>
  </si>
  <si>
    <t>Horário limite de abertura do intervalo: 09:30h
Duração: 10h00 com interdição total de ZGP2, 105ZGP-2 e ZPT105-2</t>
  </si>
  <si>
    <t>Aguardando ativos posicionar no bloc</t>
  </si>
  <si>
    <t>Previsão de pronto 10h00</t>
  </si>
  <si>
    <t>Descarga de dormentes + Recolha de dormentes + Descarga de pedra</t>
  </si>
  <si>
    <t>TP pronto 08h49, sem oportunidade de faixa</t>
  </si>
  <si>
    <t>ZEV-1</t>
  </si>
  <si>
    <t>ZPT-ZEV</t>
  </si>
  <si>
    <t>MC1 07h39 / Sem oportunidade de faixa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</si>
  <si>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</si>
  <si>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</si>
  <si>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</si>
  <si>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</si>
  <si>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</si>
  <si>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</si>
  <si>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</si>
  <si>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</si>
  <si>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</si>
  <si>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</si>
  <si>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</si>
  <si>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</si>
  <si>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</si>
  <si>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</si>
  <si>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</si>
  <si>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</si>
  <si>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</si>
  <si>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</si>
  <si>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</si>
  <si>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</si>
  <si>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</si>
  <si>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</si>
  <si>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</si>
  <si>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</si>
  <si>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</si>
  <si>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</si>
  <si>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</si>
  <si>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</si>
  <si>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</si>
  <si>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</si>
  <si>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</si>
  <si>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</si>
  <si>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</si>
  <si>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</si>
  <si>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</si>
  <si>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</si>
  <si>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</si>
  <si>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</si>
  <si>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</si>
  <si>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</si>
  <si>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</si>
  <si>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</si>
  <si>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</si>
  <si>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</si>
  <si>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</si>
  <si>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</si>
  <si>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</si>
  <si>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</si>
  <si>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</si>
  <si>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Loco em ZTO 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</si>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</sst>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BA1" activePane="topRight" state="frozen"/>
      <selection pane="topRight" activeCell="BP386" sqref="BP38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3" t="s">
        <v>919</v>
      </c>
      <c r="C1" s="204"/>
      <c r="D1" s="204"/>
      <c r="E1" s="3"/>
      <c r="F1" s="203" t="s">
        <v>920</v>
      </c>
      <c r="G1" s="204"/>
      <c r="H1" s="205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  <c r="AG1" s="206"/>
      <c r="AH1" s="5"/>
      <c r="AI1" s="210" t="s">
        <v>921</v>
      </c>
      <c r="AJ1" s="211"/>
      <c r="AK1" s="211"/>
      <c r="AL1" s="211"/>
      <c r="AM1" s="212"/>
      <c r="AN1" s="213"/>
      <c r="AO1" s="211"/>
      <c r="AP1" s="211"/>
      <c r="AQ1" s="211"/>
      <c r="AR1" s="211"/>
      <c r="AS1" s="211"/>
      <c r="AT1" s="211"/>
      <c r="AU1" s="211"/>
      <c r="AV1" s="211"/>
      <c r="AW1" s="211"/>
      <c r="AX1" s="211"/>
      <c r="AY1" s="211"/>
      <c r="AZ1" s="211"/>
      <c r="BA1" s="211"/>
      <c r="BB1" s="211"/>
      <c r="BC1" s="211"/>
      <c r="BD1" s="211"/>
      <c r="BE1" s="211"/>
      <c r="BF1" s="214"/>
      <c r="BG1" s="5"/>
      <c r="BH1" s="215" t="s">
        <v>922</v>
      </c>
      <c r="BI1" s="216"/>
      <c r="BJ1" s="216"/>
      <c r="BK1" s="217"/>
      <c r="BL1" s="5"/>
      <c r="BM1" s="207" t="s">
        <v>923</v>
      </c>
      <c r="BN1" s="208"/>
      <c r="BO1" s="208"/>
      <c r="BP1" s="208"/>
      <c r="BQ1" s="208"/>
      <c r="BR1" s="208"/>
      <c r="BS1" s="209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10" t="s">
        <v>924</v>
      </c>
      <c r="AJ2" s="211"/>
      <c r="AK2" s="211"/>
      <c r="AL2" s="211"/>
      <c r="AM2" s="212"/>
      <c r="AN2" s="213"/>
      <c r="AO2" s="211"/>
      <c r="AP2" s="211"/>
      <c r="AQ2" s="214"/>
      <c r="AR2" s="6"/>
      <c r="AS2" s="210" t="s">
        <v>927</v>
      </c>
      <c r="AT2" s="211"/>
      <c r="AU2" s="211"/>
      <c r="AV2" s="211"/>
      <c r="AW2" s="211"/>
      <c r="AX2" s="211"/>
      <c r="AY2" s="214"/>
      <c r="AZ2" s="6"/>
      <c r="BA2" s="196" t="s">
        <v>928</v>
      </c>
      <c r="BB2" s="200"/>
      <c r="BC2" s="210" t="s">
        <v>925</v>
      </c>
      <c r="BD2" s="211"/>
      <c r="BE2" s="211"/>
      <c r="BF2" s="214"/>
      <c r="BG2" s="5"/>
      <c r="BH2" s="218"/>
      <c r="BI2" s="219"/>
      <c r="BJ2" s="219"/>
      <c r="BK2" s="220"/>
      <c r="BL2" s="5"/>
      <c r="BM2" s="221"/>
      <c r="BN2" s="222"/>
      <c r="BO2" s="222"/>
      <c r="BP2" s="222"/>
      <c r="BQ2" s="222"/>
      <c r="BR2" s="222"/>
      <c r="BS2" s="223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6" t="s">
        <v>929</v>
      </c>
      <c r="AJ3" s="200"/>
      <c r="AK3" s="196" t="s">
        <v>930</v>
      </c>
      <c r="AL3" s="197"/>
      <c r="AM3" s="198"/>
      <c r="AN3" s="199"/>
      <c r="AO3" s="197"/>
      <c r="AP3" s="197"/>
      <c r="AQ3" s="200"/>
      <c r="AR3" s="63"/>
      <c r="AS3" s="201" t="s">
        <v>936</v>
      </c>
      <c r="AT3" s="202"/>
      <c r="AU3" s="201" t="s">
        <v>937</v>
      </c>
      <c r="AV3" s="202"/>
      <c r="AW3" s="201" t="s">
        <v>938</v>
      </c>
      <c r="AX3" s="202"/>
      <c r="AY3" s="63" t="s">
        <v>939</v>
      </c>
      <c r="AZ3" s="63"/>
      <c r="BA3" s="224"/>
      <c r="BB3" s="225"/>
      <c r="BC3" s="196" t="s">
        <v>932</v>
      </c>
      <c r="BD3" s="197"/>
      <c r="BE3" s="197"/>
      <c r="BF3" s="200"/>
      <c r="BG3" s="62"/>
      <c r="BH3" s="218"/>
      <c r="BI3" s="219"/>
      <c r="BJ3" s="219"/>
      <c r="BK3" s="220"/>
      <c r="BL3" s="62"/>
      <c r="BM3" s="207" t="s">
        <v>940</v>
      </c>
      <c r="BN3" s="208"/>
      <c r="BO3" s="208"/>
      <c r="BP3" s="209"/>
      <c r="BQ3" s="207" t="s">
        <v>707</v>
      </c>
      <c r="BR3" s="208"/>
      <c r="BS3" s="209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1409</v>
      </c>
      <c r="BK295" s="17" t="s">
        <v>1409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1409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1410</v>
      </c>
      <c r="BK296" s="17" t="s">
        <v>1411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1411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1412</v>
      </c>
      <c r="BK297" s="17" t="s">
        <v>1413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1413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1414</v>
      </c>
      <c r="BK298" s="17" t="s">
        <v>1414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1414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1415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1416</v>
      </c>
      <c r="BK299" s="17" t="s">
        <v>1417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1417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1418</v>
      </c>
      <c r="BK300" s="17" t="s">
        <v>1419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1419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1420</v>
      </c>
      <c r="BK301" s="17" t="s">
        <v>1421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1421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1422</v>
      </c>
      <c r="I303" s="106" t="s">
        <v>1423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1424</v>
      </c>
      <c r="BK303" s="17" t="s">
        <v>1424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1425</v>
      </c>
      <c r="BK304" s="17" t="s">
        <v>1426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1426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1427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1425</v>
      </c>
      <c r="BK305" s="18" t="s">
        <v>1428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1428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1427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1425</v>
      </c>
      <c r="BK306" s="18" t="s">
        <v>1428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1428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1429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1425</v>
      </c>
      <c r="BK307" s="18" t="s">
        <v>1430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1430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1425</v>
      </c>
      <c r="BK308" s="18" t="s">
        <v>1430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1430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1431</v>
      </c>
      <c r="BK309" s="18" t="s">
        <v>1432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1432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1433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1434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1435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1436</v>
      </c>
      <c r="BK311" s="17" t="s">
        <v>1436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1437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1438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1439</v>
      </c>
      <c r="BK312" s="17" t="s">
        <v>1439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1439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1440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1441</v>
      </c>
      <c r="BK313" s="17" t="s">
        <v>1441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1439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1442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1443</v>
      </c>
      <c r="BK314" s="17" t="s">
        <v>1443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1443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1444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1445</v>
      </c>
      <c r="BK315" s="17" t="s">
        <v>1445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1445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1444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1446</v>
      </c>
      <c r="BK316" s="17" t="s">
        <v>1446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1446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1447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1448</v>
      </c>
      <c r="BK318" s="17" t="s">
        <v>1449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1450</v>
      </c>
      <c r="BK319" s="17" t="s">
        <v>1451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1452</v>
      </c>
      <c r="BK320" s="17" t="s">
        <v>1453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1454</v>
      </c>
      <c r="BK322" s="176" t="s">
        <v>1454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1454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1455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1456</v>
      </c>
      <c r="BK323" s="17" t="s">
        <v>1457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1458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1459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1460</v>
      </c>
      <c r="BK324" s="17" t="s">
        <v>1461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1458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1403</v>
      </c>
      <c r="BK325" s="17" t="s">
        <v>1462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7" t="s">
        <v>1407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1407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1463</v>
      </c>
      <c r="BK328" s="17" t="s">
        <v>1464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1465</v>
      </c>
      <c r="BK330" s="17" t="s">
        <v>1465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1465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1466</v>
      </c>
      <c r="N331" s="127" t="s">
        <v>1466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1467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>
        <v>0.47222222222222221</v>
      </c>
      <c r="AT331" s="108">
        <v>0.51388888888888884</v>
      </c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4.166666666666663E-2</v>
      </c>
      <c r="AZ331" s="153"/>
      <c r="BA331" s="109">
        <v>1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>
        <v>2</v>
      </c>
      <c r="BI331" s="17"/>
      <c r="BJ331" s="17" t="s">
        <v>1468</v>
      </c>
      <c r="BK331" s="176" t="s">
        <v>1469</v>
      </c>
      <c r="BL331" s="16"/>
      <c r="BM331" s="130" t="s">
        <v>410</v>
      </c>
      <c r="BN331" s="130" t="s">
        <v>410</v>
      </c>
      <c r="BO331" s="130" t="s">
        <v>410</v>
      </c>
      <c r="BP331" s="18" t="s">
        <v>558</v>
      </c>
      <c r="BQ331" s="12" t="str">
        <f>IF(AND(BR331&lt;1,BS331&lt;1),"Produção e Intervalo",IF(BR331&lt;1,"Intervalo",IF(BS331&lt;1,"Produção","Aderente")))</f>
        <v>Intervalo</v>
      </c>
      <c r="BR331" s="19">
        <f>IF(OR(B331="",F331=""),"*",AY331/P331)</f>
        <v>0.99999999999999911</v>
      </c>
      <c r="BS331" s="19">
        <f>IF(OR(B331="",F331=""),"*",BA331/Q331)</f>
        <v>1</v>
      </c>
      <c r="BT331" s="8" t="str">
        <f t="shared" si="8"/>
        <v>OKOK</v>
      </c>
    </row>
    <row r="332" spans="1:72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1408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1470</v>
      </c>
      <c r="BK332" s="18" t="s">
        <v>1471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1471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1472</v>
      </c>
      <c r="BK333" s="17" t="s">
        <v>1472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1472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1473</v>
      </c>
      <c r="BK334" s="17" t="s">
        <v>1473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1473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1474</v>
      </c>
      <c r="BK335" s="17" t="s">
        <v>1474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1474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28.5" customHeight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1415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1475</v>
      </c>
      <c r="BK336" s="17" t="s">
        <v>1475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1475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1465</v>
      </c>
      <c r="BK337" s="17" t="s">
        <v>1465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1465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1465</v>
      </c>
      <c r="BK338" s="17" t="s">
        <v>1465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1465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1476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1477</v>
      </c>
      <c r="N339" s="127" t="s">
        <v>1478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1479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1480</v>
      </c>
      <c r="I340" s="106" t="s">
        <v>1480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1481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1482</v>
      </c>
      <c r="BK340" s="17" t="s">
        <v>1482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1482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1483</v>
      </c>
      <c r="BK341" s="17" t="s">
        <v>1484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1483</v>
      </c>
      <c r="BK342" s="17" t="s">
        <v>1484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1483</v>
      </c>
      <c r="BK343" s="17" t="s">
        <v>1484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1485</v>
      </c>
      <c r="J344" s="105">
        <v>48</v>
      </c>
      <c r="K344" s="105">
        <v>135</v>
      </c>
      <c r="L344" s="105"/>
      <c r="M344" s="127" t="s">
        <v>1486</v>
      </c>
      <c r="N344" s="127" t="s">
        <v>1487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1488</v>
      </c>
      <c r="W344" s="151" t="s">
        <v>1401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>
        <v>1</v>
      </c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2</v>
      </c>
      <c r="BI344" s="17"/>
      <c r="BJ344" s="17" t="s">
        <v>1431</v>
      </c>
      <c r="BK344" s="18" t="s">
        <v>1489</v>
      </c>
      <c r="BL344" s="16"/>
      <c r="BM344" s="130" t="s">
        <v>410</v>
      </c>
      <c r="BN344" s="130" t="s">
        <v>410</v>
      </c>
      <c r="BO344" s="130" t="s">
        <v>410</v>
      </c>
      <c r="BP344" s="18"/>
      <c r="BQ344" s="12" t="str">
        <f>IF(AND(BR344&lt;1,BS344&lt;1),"Produção e Intervalo",IF(BR344&lt;1,"Intervalo",IF(BS344&lt;1,"Produção","Aderente")))</f>
        <v>Aderente</v>
      </c>
      <c r="BR344" s="19">
        <f>IF(OR(B344="",F344=""),"*",AY344/P344)</f>
        <v>1.0000000000000004</v>
      </c>
      <c r="BS344" s="19">
        <f>IF(OR(B344="",F344=""),"*",BA344/Q344)</f>
        <v>1</v>
      </c>
      <c r="BT344" s="8" t="str">
        <f t="shared" si="8"/>
        <v>OKOK</v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1490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1491</v>
      </c>
      <c r="BK345" s="17" t="s">
        <v>1492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1492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1493</v>
      </c>
      <c r="BK346" s="17" t="s">
        <v>1493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>
      <c r="A347" s="47" t="str">
        <f>D347&amp;B347</f>
        <v>EDSON (TP-719)46092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1483</v>
      </c>
      <c r="BK347" s="17" t="s">
        <v>1484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1483</v>
      </c>
      <c r="BK348" s="17" t="s">
        <v>1484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1465</v>
      </c>
      <c r="BK349" s="17" t="s">
        <v>1465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1465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1465</v>
      </c>
      <c r="BK350" s="17" t="s">
        <v>1465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1465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1465</v>
      </c>
      <c r="BK351" s="17" t="s">
        <v>1465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1465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1494</v>
      </c>
      <c r="J352" s="105">
        <v>92</v>
      </c>
      <c r="K352" s="105">
        <v>65.3</v>
      </c>
      <c r="L352" s="105" t="s">
        <v>558</v>
      </c>
      <c r="M352" s="127" t="s">
        <v>1495</v>
      </c>
      <c r="N352" s="127" t="s">
        <v>1496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>
        <v>60</v>
      </c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2</v>
      </c>
      <c r="BI352" s="17"/>
      <c r="BJ352" s="17" t="s">
        <v>1497</v>
      </c>
      <c r="BK352" s="17" t="s">
        <v>1497</v>
      </c>
      <c r="BL352" s="16"/>
      <c r="BM352" s="130" t="s">
        <v>410</v>
      </c>
      <c r="BN352" s="130" t="s">
        <v>410</v>
      </c>
      <c r="BO352" s="130" t="s">
        <v>410</v>
      </c>
      <c r="BP352" s="18"/>
      <c r="BQ352" s="12" t="str">
        <f>IF(AND(BR352&lt;1,BS352&lt;1),"Produção e Intervalo",IF(BR352&lt;1,"Intervalo",IF(BS352&lt;1,"Produção","Aderente")))</f>
        <v>Aderente</v>
      </c>
      <c r="BR352" s="19">
        <f>IF(OR(B352="",F352=""),"*",AY352/P352)</f>
        <v>1.0000000000000004</v>
      </c>
      <c r="BS352" s="19">
        <f>IF(OR(B352="",F352=""),"*",BA352/Q352)</f>
        <v>1</v>
      </c>
      <c r="BT352" s="8" t="str">
        <f t="shared" si="8"/>
        <v>OKOK</v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1498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1499</v>
      </c>
      <c r="BK353" s="176" t="s">
        <v>1500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1500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1501</v>
      </c>
      <c r="BK354" s="176" t="s">
        <v>1501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1501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1502</v>
      </c>
      <c r="BK355" s="110" t="s">
        <v>1503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1503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1465</v>
      </c>
      <c r="BK356" s="176" t="s">
        <v>1465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1465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1504</v>
      </c>
      <c r="BK357" s="17" t="s">
        <v>1505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1505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1506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2</v>
      </c>
      <c r="BI358" s="17"/>
      <c r="BJ358" s="17" t="s">
        <v>1507</v>
      </c>
      <c r="BK358" s="18" t="s">
        <v>1508</v>
      </c>
      <c r="BL358" s="16"/>
      <c r="BM358" s="130" t="s">
        <v>410</v>
      </c>
      <c r="BN358" s="130" t="s">
        <v>410</v>
      </c>
      <c r="BO358" s="130" t="s">
        <v>410</v>
      </c>
      <c r="BP358" s="18"/>
      <c r="BQ358" s="12" t="str">
        <f>IF(AND(BR358&lt;1,BS358&lt;1),"Produção e Intervalo",IF(BR358&lt;1,"Intervalo",IF(BS358&lt;1,"Produção","Aderente")))</f>
        <v>Aderente</v>
      </c>
      <c r="BR358" s="19">
        <f>IF(OR(B358="",F358=""),"*",AY358/P358)</f>
        <v>1.0000000000000018</v>
      </c>
      <c r="BS358" s="19">
        <f>IF(OR(B358="",F358=""),"*",BA358/Q358)</f>
        <v>1</v>
      </c>
      <c r="BT358" s="8" t="str">
        <f t="shared" si="8"/>
        <v>OKOK</v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 t="s">
        <v>389</v>
      </c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>
        <v>0</v>
      </c>
      <c r="AS360" s="108">
        <v>0</v>
      </c>
      <c r="AT360" s="108">
        <v>0</v>
      </c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>
        <v>0</v>
      </c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>
        <v>0</v>
      </c>
      <c r="BI360" s="17"/>
      <c r="BJ360" s="17" t="s">
        <v>1368</v>
      </c>
      <c r="BK360" s="17" t="s">
        <v>1368</v>
      </c>
      <c r="BL360" s="16"/>
      <c r="BM360" s="130" t="s">
        <v>412</v>
      </c>
      <c r="BN360" s="130"/>
      <c r="BO360" s="130"/>
      <c r="BP360" s="18"/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/>
      </c>
    </row>
    <row r="361" spans="1:72" hidden="1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8.3333333333333329E-2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 t="s">
        <v>389</v>
      </c>
      <c r="Z361" s="104"/>
      <c r="AA361" s="105" t="s">
        <v>1408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>
        <v>0.42638888888888887</v>
      </c>
      <c r="AS361" s="108">
        <v>0.46388888888888891</v>
      </c>
      <c r="AT361" s="108">
        <v>0.54722222222222228</v>
      </c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8.333333333333337E-2</v>
      </c>
      <c r="AZ361" s="153"/>
      <c r="BA361" s="109"/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>
        <v>1</v>
      </c>
      <c r="BI361" s="17"/>
      <c r="BJ361" s="17" t="s">
        <v>1509</v>
      </c>
      <c r="BK361" s="18" t="s">
        <v>1510</v>
      </c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Produção</v>
      </c>
      <c r="BR361" s="19">
        <f>IF(OR(B361="",F361=""),"*",AY361/P361)</f>
        <v>1.0000000000000004</v>
      </c>
      <c r="BS361" s="19">
        <f>IF(OR(B361="",F361=""),"*",BA361/Q361)</f>
        <v>0</v>
      </c>
      <c r="BT361" s="8" t="str">
        <f t="shared" si="8"/>
        <v/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1485</v>
      </c>
      <c r="I362" s="106" t="s">
        <v>333</v>
      </c>
      <c r="J362" s="105">
        <v>68</v>
      </c>
      <c r="K362" s="105">
        <v>52</v>
      </c>
      <c r="L362" s="105"/>
      <c r="M362" s="127" t="s">
        <v>1511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1512</v>
      </c>
      <c r="I364" s="106" t="s">
        <v>1512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1513</v>
      </c>
      <c r="X364" s="104" t="s">
        <v>386</v>
      </c>
      <c r="Y364" s="129" t="s">
        <v>389</v>
      </c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>
        <v>0.39027777777777778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>
        <v>0</v>
      </c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>
        <v>0</v>
      </c>
      <c r="BI364" s="17"/>
      <c r="BJ364" s="17" t="s">
        <v>1514</v>
      </c>
      <c r="BK364" s="17" t="s">
        <v>1514</v>
      </c>
      <c r="BL364" s="16"/>
      <c r="BM364" s="130" t="s">
        <v>405</v>
      </c>
      <c r="BN364" s="130" t="s">
        <v>434</v>
      </c>
      <c r="BO364" s="130" t="s">
        <v>495</v>
      </c>
      <c r="BP364" s="17" t="s">
        <v>1514</v>
      </c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>CCOCirculaçãoIntervaloOportunidade</v>
      </c>
    </row>
    <row r="365" spans="1:72" hidden="1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 t="s">
        <v>389</v>
      </c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>
        <v>0.44374999999999998</v>
      </c>
      <c r="AS365" s="108">
        <v>0.52777777777777779</v>
      </c>
      <c r="AT365" s="108">
        <v>0.59027777777777779</v>
      </c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6.25E-2</v>
      </c>
      <c r="AZ365" s="153"/>
      <c r="BA365" s="109"/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>
        <v>1</v>
      </c>
      <c r="BI365" s="17"/>
      <c r="BJ365" s="17" t="s">
        <v>1515</v>
      </c>
      <c r="BK365" s="17" t="s">
        <v>1516</v>
      </c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Produção</v>
      </c>
      <c r="BR365" s="19">
        <f>IF(OR(B365="",F365=""),"*",AY365/P365)</f>
        <v>1</v>
      </c>
      <c r="BS365" s="19">
        <f>IF(OR(B365="",F365=""),"*",BA365/Q365)</f>
        <v>0</v>
      </c>
      <c r="BT365" s="8" t="str">
        <f t="shared" si="8"/>
        <v/>
      </c>
    </row>
    <row r="366" spans="1:72" hidden="1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 t="s">
        <v>389</v>
      </c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>
        <v>0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>
        <v>0</v>
      </c>
      <c r="BI366" s="17"/>
      <c r="BJ366" s="17" t="s">
        <v>1368</v>
      </c>
      <c r="BK366" s="17" t="s">
        <v>1368</v>
      </c>
      <c r="BL366" s="16"/>
      <c r="BM366" s="130" t="s">
        <v>412</v>
      </c>
      <c r="BN366" s="130" t="s">
        <v>436</v>
      </c>
      <c r="BO366" s="130" t="s">
        <v>436</v>
      </c>
      <c r="BP366" s="17" t="s">
        <v>1368</v>
      </c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>CondiçõesClimáticaChuva</v>
      </c>
    </row>
    <row r="367" spans="1:72" hidden="1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 t="s">
        <v>389</v>
      </c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>
        <v>0.38958333333333334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>
        <v>0</v>
      </c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>
        <v>0</v>
      </c>
      <c r="BI367" s="17"/>
      <c r="BJ367" s="17" t="s">
        <v>1517</v>
      </c>
      <c r="BK367" s="17" t="s">
        <v>1517</v>
      </c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/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 t="s">
        <v>389</v>
      </c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>
        <v>0</v>
      </c>
      <c r="AS369" s="108">
        <v>0</v>
      </c>
      <c r="AT369" s="108">
        <v>0</v>
      </c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>
        <v>0</v>
      </c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>
        <v>0</v>
      </c>
      <c r="BI369" s="17"/>
      <c r="BJ369" s="17" t="s">
        <v>1368</v>
      </c>
      <c r="BK369" s="17" t="s">
        <v>1368</v>
      </c>
      <c r="BL369" s="16"/>
      <c r="BM369" s="130" t="s">
        <v>412</v>
      </c>
      <c r="BN369" s="130" t="s">
        <v>436</v>
      </c>
      <c r="BO369" s="130" t="s">
        <v>436</v>
      </c>
      <c r="BP369" s="17" t="s">
        <v>1368</v>
      </c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>CondiçõesClimáticaChuva</v>
      </c>
    </row>
    <row r="370" spans="1:72" hidden="1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 t="s">
        <v>389</v>
      </c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>
        <v>0</v>
      </c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1368</v>
      </c>
      <c r="BK370" s="17" t="s">
        <v>1368</v>
      </c>
      <c r="BL370" s="16"/>
      <c r="BM370" s="130" t="s">
        <v>412</v>
      </c>
      <c r="BN370" s="130" t="s">
        <v>436</v>
      </c>
      <c r="BO370" s="130" t="s">
        <v>436</v>
      </c>
      <c r="BP370" s="17" t="s">
        <v>1368</v>
      </c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>CondiçõesClimáticaChuva</v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1480</v>
      </c>
      <c r="I372" s="106" t="s">
        <v>1480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1481</v>
      </c>
      <c r="W372" s="151" t="s">
        <v>1021</v>
      </c>
      <c r="X372" s="104" t="s">
        <v>386</v>
      </c>
      <c r="Y372" s="129" t="s">
        <v>389</v>
      </c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>
        <v>0</v>
      </c>
      <c r="AS372" s="108">
        <v>0</v>
      </c>
      <c r="AT372" s="108">
        <v>0</v>
      </c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>
        <v>0</v>
      </c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>
        <v>0</v>
      </c>
      <c r="BI372" s="17"/>
      <c r="BJ372" s="17" t="s">
        <v>1518</v>
      </c>
      <c r="BK372" s="17" t="s">
        <v>1518</v>
      </c>
      <c r="BL372" s="16"/>
      <c r="BM372" s="130" t="s">
        <v>412</v>
      </c>
      <c r="BN372" s="130" t="s">
        <v>436</v>
      </c>
      <c r="BO372" s="130" t="s">
        <v>436</v>
      </c>
      <c r="BP372" s="17" t="s">
        <v>1518</v>
      </c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>CondiçõesClimáticaChuva</v>
      </c>
    </row>
    <row r="373" spans="1:72" hidden="1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1519</v>
      </c>
      <c r="X373" s="104" t="s">
        <v>386</v>
      </c>
      <c r="Y373" s="129" t="s">
        <v>389</v>
      </c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">
        <v>572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">
        <v>1520</v>
      </c>
      <c r="AN373" s="105" t="s">
        <v>1520</v>
      </c>
      <c r="AO373" s="105">
        <f>IF(BS_CONTROLE[[#This Row],[SUB]]=0, "-", BS_CONTROLE[[#This Row],[SUB]])</f>
        <v>55</v>
      </c>
      <c r="AP373" s="105">
        <v>132</v>
      </c>
      <c r="AQ373" s="105" t="s">
        <v>558</v>
      </c>
      <c r="AR373" s="108">
        <v>0.35347222222222224</v>
      </c>
      <c r="AS373" s="108">
        <v>0</v>
      </c>
      <c r="AT373" s="108">
        <v>0</v>
      </c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>
        <v>0</v>
      </c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>
        <v>0</v>
      </c>
      <c r="BI373" s="17"/>
      <c r="BJ373" s="17" t="s">
        <v>1521</v>
      </c>
      <c r="BK373" s="17" t="s">
        <v>1521</v>
      </c>
      <c r="BL373" s="16"/>
      <c r="BM373" s="130" t="s">
        <v>405</v>
      </c>
      <c r="BN373" s="130" t="s">
        <v>434</v>
      </c>
      <c r="BO373" s="130" t="s">
        <v>495</v>
      </c>
      <c r="BP373" s="17" t="s">
        <v>1521</v>
      </c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>CCOCirculaçãoIntervaloOportunidade</v>
      </c>
    </row>
    <row r="374" spans="1:72" hidden="1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 t="s">
        <v>389</v>
      </c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>
        <v>0.44166666666666665</v>
      </c>
      <c r="AS374" s="108">
        <v>0.50347222222222221</v>
      </c>
      <c r="AT374" s="108">
        <v>0.56597222222222221</v>
      </c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6.25E-2</v>
      </c>
      <c r="AZ374" s="153"/>
      <c r="BA374" s="109"/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>
        <v>1</v>
      </c>
      <c r="BI374" s="17"/>
      <c r="BJ374" s="17" t="s">
        <v>1522</v>
      </c>
      <c r="BK374" s="18" t="s">
        <v>1523</v>
      </c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Produção e Intervalo</v>
      </c>
      <c r="BR374" s="19">
        <f>IF(OR(B374="",F374=""),"*",AY374/P374)</f>
        <v>0.75</v>
      </c>
      <c r="BS374" s="19">
        <f>IF(OR(B374="",F374=""),"*",BA374/Q374)</f>
        <v>0</v>
      </c>
      <c r="BT374" s="8" t="str">
        <f t="shared" si="8"/>
        <v/>
      </c>
    </row>
    <row r="375" spans="1:72" hidden="1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 t="s">
        <v>389</v>
      </c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>
        <v>0.44166666666666665</v>
      </c>
      <c r="AS375" s="108">
        <v>0.50347222222222221</v>
      </c>
      <c r="AT375" s="108">
        <v>0.56597222222222221</v>
      </c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6.25E-2</v>
      </c>
      <c r="AZ375" s="153"/>
      <c r="BA375" s="109"/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>
        <v>1</v>
      </c>
      <c r="BI375" s="17"/>
      <c r="BJ375" s="17" t="s">
        <v>1522</v>
      </c>
      <c r="BK375" s="18" t="s">
        <v>1523</v>
      </c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Produção e Intervalo</v>
      </c>
      <c r="BR375" s="19">
        <f>IF(OR(B375="",F375=""),"*",AY375/P375)</f>
        <v>0.75</v>
      </c>
      <c r="BS375" s="19">
        <f>IF(OR(B375="",F375=""),"*",BA375/Q375)</f>
        <v>0</v>
      </c>
      <c r="BT375" s="8" t="str">
        <f t="shared" si="8"/>
        <v/>
      </c>
    </row>
    <row r="376" spans="1:72" hidden="1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 t="s">
        <v>389</v>
      </c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>
        <v>0.39513888888888887</v>
      </c>
      <c r="AS376" s="108">
        <v>0</v>
      </c>
      <c r="AT376" s="108">
        <v>0</v>
      </c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>
        <v>0</v>
      </c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>
        <v>0</v>
      </c>
      <c r="BI376" s="17"/>
      <c r="BJ376" s="17" t="s">
        <v>1524</v>
      </c>
      <c r="BK376" s="17" t="s">
        <v>1524</v>
      </c>
      <c r="BL376" s="16"/>
      <c r="BM376" s="130" t="s">
        <v>405</v>
      </c>
      <c r="BN376" s="130" t="s">
        <v>434</v>
      </c>
      <c r="BO376" s="130" t="s">
        <v>495</v>
      </c>
      <c r="BP376" s="17" t="s">
        <v>1524</v>
      </c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>CCOCirculaçãoIntervaloOportunidade</v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1525</v>
      </c>
      <c r="X378" s="104" t="s">
        <v>386</v>
      </c>
      <c r="Y378" s="129" t="s">
        <v>389</v>
      </c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>
        <v>0.41666666666666669</v>
      </c>
      <c r="AS378" s="108">
        <v>0.41666666666666669</v>
      </c>
      <c r="AT378" s="108">
        <v>0.83333333333333337</v>
      </c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0.41666666666666669</v>
      </c>
      <c r="AZ378" s="153"/>
      <c r="BA378" s="109"/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>
        <v>1</v>
      </c>
      <c r="BI378" s="17"/>
      <c r="BJ378" s="17" t="s">
        <v>1526</v>
      </c>
      <c r="BK378" s="17" t="s">
        <v>1526</v>
      </c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Produção</v>
      </c>
      <c r="BR378" s="19">
        <f>IF(OR(B378="",F378=""),"*",AY378/P378)</f>
        <v>1.2500000000000002</v>
      </c>
      <c r="BS378" s="19">
        <f>IF(OR(B378="",F378=""),"*",BA378/Q378)</f>
        <v>0</v>
      </c>
      <c r="BT378" s="8" t="str">
        <f t="shared" si="8"/>
        <v/>
      </c>
    </row>
    <row r="379" spans="1:72" hidden="1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0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1527</v>
      </c>
      <c r="X379" s="104" t="s">
        <v>386</v>
      </c>
      <c r="Y379" s="129" t="s">
        <v>389</v>
      </c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>
        <v>0.31111111111111112</v>
      </c>
      <c r="AS379" s="108">
        <v>0</v>
      </c>
      <c r="AT379" s="108">
        <v>0</v>
      </c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>
        <v>1</v>
      </c>
      <c r="BI379" s="17"/>
      <c r="BJ379" s="17" t="s">
        <v>1526</v>
      </c>
      <c r="BK379" s="17" t="s">
        <v>1526</v>
      </c>
      <c r="BL379" s="16"/>
      <c r="BM379" s="130"/>
      <c r="BN379" s="130"/>
      <c r="BO379" s="130"/>
      <c r="BP379" s="18"/>
      <c r="BQ379" s="12" t="e">
        <f>IF(AND(BR379&lt;1,BS379&lt;1),"Produção e Intervalo",IF(BR379&lt;1,"Intervalo",IF(BS379&lt;1,"Produção","Aderente")))</f>
        <v>#DIV/0!</v>
      </c>
      <c r="BR379" s="19" t="e">
        <f>IF(OR(B379="",F379=""),"*",AY379/P379)</f>
        <v>#DIV/0!</v>
      </c>
      <c r="BS379" s="19">
        <f>IF(OR(B379="",F379=""),"*",BA379/Q379)</f>
        <v>0</v>
      </c>
      <c r="BT379" s="8" t="str">
        <f t="shared" si="8"/>
        <v/>
      </c>
    </row>
    <row r="380" spans="1:72" hidden="1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0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1528</v>
      </c>
      <c r="X380" s="104" t="s">
        <v>386</v>
      </c>
      <c r="Y380" s="129" t="s">
        <v>389</v>
      </c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>
        <v>0.30277777777777776</v>
      </c>
      <c r="AS380" s="108">
        <v>0</v>
      </c>
      <c r="AT380" s="108">
        <v>0</v>
      </c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0</v>
      </c>
      <c r="AZ380" s="153"/>
      <c r="BA380" s="109"/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>
        <v>1</v>
      </c>
      <c r="BI380" s="17"/>
      <c r="BJ380" s="17" t="s">
        <v>1526</v>
      </c>
      <c r="BK380" s="17" t="s">
        <v>1526</v>
      </c>
      <c r="BL380" s="16"/>
      <c r="BM380" s="130"/>
      <c r="BN380" s="130"/>
      <c r="BO380" s="130"/>
      <c r="BP380" s="18"/>
      <c r="BQ380" s="12" t="e">
        <f>IF(AND(BR380&lt;1,BS380&lt;1),"Produção e Intervalo",IF(BR380&lt;1,"Intervalo",IF(BS380&lt;1,"Produção","Aderente")))</f>
        <v>#DIV/0!</v>
      </c>
      <c r="BR380" s="19" t="e">
        <f>IF(OR(B380="",F380=""),"*",AY380/P380)</f>
        <v>#DIV/0!</v>
      </c>
      <c r="BS380" s="19">
        <f>IF(OR(B380="",F380=""),"*",BA380/Q380)</f>
        <v>0</v>
      </c>
      <c r="BT380" s="8" t="str">
        <f t="shared" si="8"/>
        <v/>
      </c>
    </row>
    <row r="381" spans="1:72" hidden="1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0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1529</v>
      </c>
      <c r="X381" s="104" t="s">
        <v>386</v>
      </c>
      <c r="Y381" s="129" t="s">
        <v>389</v>
      </c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>
        <v>0.30277777777777776</v>
      </c>
      <c r="AS381" s="108">
        <v>0</v>
      </c>
      <c r="AT381" s="108">
        <v>0</v>
      </c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0</v>
      </c>
      <c r="AZ381" s="153"/>
      <c r="BA381" s="109"/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>
        <v>1</v>
      </c>
      <c r="BI381" s="17"/>
      <c r="BJ381" s="17" t="s">
        <v>1526</v>
      </c>
      <c r="BK381" s="17" t="s">
        <v>1526</v>
      </c>
      <c r="BL381" s="16"/>
      <c r="BM381" s="130"/>
      <c r="BN381" s="130"/>
      <c r="BO381" s="130"/>
      <c r="BP381" s="18"/>
      <c r="BQ381" s="12" t="e">
        <f>IF(AND(BR381&lt;1,BS381&lt;1),"Produção e Intervalo",IF(BR381&lt;1,"Intervalo",IF(BS381&lt;1,"Produção","Aderente")))</f>
        <v>#DIV/0!</v>
      </c>
      <c r="BR381" s="19" t="e">
        <f>IF(OR(B381="",F381=""),"*",AY381/P381)</f>
        <v>#DIV/0!</v>
      </c>
      <c r="BS381" s="19">
        <f>IF(OR(B381="",F381=""),"*",BA381/Q381)</f>
        <v>0</v>
      </c>
      <c r="BT381" s="8" t="str">
        <f t="shared" si="8"/>
        <v/>
      </c>
    </row>
    <row r="382" spans="1:72" hidden="1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0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1530</v>
      </c>
      <c r="X382" s="104" t="s">
        <v>386</v>
      </c>
      <c r="Y382" s="129" t="s">
        <v>389</v>
      </c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>
        <v>0.31041666666666667</v>
      </c>
      <c r="AS382" s="108">
        <v>0</v>
      </c>
      <c r="AT382" s="108">
        <v>0</v>
      </c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>
        <v>1</v>
      </c>
      <c r="BI382" s="17"/>
      <c r="BJ382" s="17" t="s">
        <v>1526</v>
      </c>
      <c r="BK382" s="17" t="s">
        <v>1526</v>
      </c>
      <c r="BL382" s="16"/>
      <c r="BM382" s="130"/>
      <c r="BN382" s="130"/>
      <c r="BO382" s="130"/>
      <c r="BP382" s="18"/>
      <c r="BQ382" s="12" t="e">
        <f>IF(AND(BR382&lt;1,BS382&lt;1),"Produção e Intervalo",IF(BR382&lt;1,"Intervalo",IF(BS382&lt;1,"Produção","Aderente")))</f>
        <v>#DIV/0!</v>
      </c>
      <c r="BR382" s="19" t="e">
        <f>IF(OR(B382="",F382=""),"*",AY382/P382)</f>
        <v>#DIV/0!</v>
      </c>
      <c r="BS382" s="19">
        <f>IF(OR(B382="",F382=""),"*",BA382/Q382)</f>
        <v>0</v>
      </c>
      <c r="BT382" s="8" t="str">
        <f t="shared" si="8"/>
        <v/>
      </c>
    </row>
    <row r="383" spans="1:72" hidden="1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0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1530</v>
      </c>
      <c r="X383" s="104" t="s">
        <v>386</v>
      </c>
      <c r="Y383" s="129" t="s">
        <v>389</v>
      </c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>
        <v>0.31041666666666667</v>
      </c>
      <c r="AS383" s="108">
        <v>0</v>
      </c>
      <c r="AT383" s="108">
        <v>0</v>
      </c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0</v>
      </c>
      <c r="AZ383" s="153"/>
      <c r="BA383" s="109"/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>
        <v>1</v>
      </c>
      <c r="BI383" s="17"/>
      <c r="BJ383" s="17" t="s">
        <v>1526</v>
      </c>
      <c r="BK383" s="17" t="s">
        <v>1526</v>
      </c>
      <c r="BL383" s="16"/>
      <c r="BM383" s="130"/>
      <c r="BN383" s="130"/>
      <c r="BO383" s="130"/>
      <c r="BP383" s="18"/>
      <c r="BQ383" s="12" t="e">
        <f>IF(AND(BR383&lt;1,BS383&lt;1),"Produção e Intervalo",IF(BR383&lt;1,"Intervalo",IF(BS383&lt;1,"Produção","Aderente")))</f>
        <v>#DIV/0!</v>
      </c>
      <c r="BR383" s="19" t="e">
        <f>IF(OR(B383="",F383=""),"*",AY383/P383)</f>
        <v>#DIV/0!</v>
      </c>
      <c r="BS383" s="19">
        <f>IF(OR(B383="",F383=""),"*",BA383/Q383)</f>
        <v>0</v>
      </c>
      <c r="BT383" s="8" t="str">
        <f t="shared" si="8"/>
        <v/>
      </c>
    </row>
    <row r="384" spans="1:72" hidden="1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>
        <v>0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 t="s">
        <v>389</v>
      </c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>
        <v>0.41666666666666669</v>
      </c>
      <c r="AS384" s="108">
        <v>0</v>
      </c>
      <c r="AT384" s="108">
        <v>0</v>
      </c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0</v>
      </c>
      <c r="AZ384" s="153"/>
      <c r="BA384" s="109"/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1</v>
      </c>
      <c r="BI384" s="17"/>
      <c r="BJ384" s="17" t="s">
        <v>1526</v>
      </c>
      <c r="BK384" s="17" t="s">
        <v>1526</v>
      </c>
      <c r="BL384" s="16"/>
      <c r="BM384" s="130"/>
      <c r="BN384" s="130"/>
      <c r="BO384" s="130"/>
      <c r="BP384" s="18"/>
      <c r="BQ384" s="12" t="e">
        <f>IF(AND(BR384&lt;1,BS384&lt;1),"Produção e Intervalo",IF(BR384&lt;1,"Intervalo",IF(BS384&lt;1,"Produção","Aderente")))</f>
        <v>#DIV/0!</v>
      </c>
      <c r="BR384" s="19" t="e">
        <f>IF(OR(B384="",F384=""),"*",AY384/P384)</f>
        <v>#DIV/0!</v>
      </c>
      <c r="BS384" s="19">
        <f>IF(OR(B384="",F384=""),"*",BA384/Q384)</f>
        <v>0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 t="s">
        <v>389</v>
      </c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>
        <v>0.31180555555555556</v>
      </c>
      <c r="AS386" s="108">
        <v>0.53819444444444442</v>
      </c>
      <c r="AT386" s="108">
        <v>0.57986111111111116</v>
      </c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4.1666666666666741E-2</v>
      </c>
      <c r="AZ386" s="153"/>
      <c r="BA386" s="109"/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>
        <v>1</v>
      </c>
      <c r="BI386" s="17"/>
      <c r="BJ386" s="17" t="s">
        <v>1531</v>
      </c>
      <c r="BK386" s="17" t="s">
        <v>1532</v>
      </c>
      <c r="BL386" s="16" t="s">
        <v>1533</v>
      </c>
      <c r="BM386" s="130" t="s">
        <v>405</v>
      </c>
      <c r="BN386" s="130" t="s">
        <v>434</v>
      </c>
      <c r="BO386" s="130" t="s">
        <v>512</v>
      </c>
      <c r="BP386" s="17" t="s">
        <v>1532</v>
      </c>
      <c r="BQ386" s="12" t="str">
        <f>IF(AND(BR386&lt;1,BS386&lt;1),"Produção e Intervalo",IF(BR386&lt;1,"Intervalo",IF(BS386&lt;1,"Produção","Aderente")))</f>
        <v>Produção e Intervalo</v>
      </c>
      <c r="BR386" s="19">
        <f>IF(OR(B386="",F386=""),"*",AY386/P386)</f>
        <v>0.50000000000000089</v>
      </c>
      <c r="BS386" s="19">
        <f>IF(OR(B386="",F386=""),"*",BA386/Q386)</f>
        <v>0</v>
      </c>
      <c r="BT386" s="8" t="str">
        <f t="shared" si="8"/>
        <v>CCOCirculaçãoIntervaloOportunidade</v>
      </c>
    </row>
    <row r="387" spans="1:72" hidden="1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 t="s">
        <v>389</v>
      </c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>
        <v>0</v>
      </c>
      <c r="AS387" s="108">
        <v>0</v>
      </c>
      <c r="AT387" s="108">
        <v>0</v>
      </c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>
        <v>0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>
        <v>0</v>
      </c>
      <c r="BI387" s="17"/>
      <c r="BJ387" s="17" t="s">
        <v>1368</v>
      </c>
      <c r="BK387" s="17" t="s">
        <v>1368</v>
      </c>
      <c r="BL387" s="16"/>
      <c r="BM387" s="130" t="s">
        <v>412</v>
      </c>
      <c r="BN387" s="130" t="s">
        <v>436</v>
      </c>
      <c r="BO387" s="130" t="s">
        <v>436</v>
      </c>
      <c r="BP387" s="17" t="s">
        <v>1368</v>
      </c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>CondiçõesClimáticaChuva</v>
      </c>
    </row>
    <row r="388" spans="1:72" hidden="1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 t="s">
        <v>389</v>
      </c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>
        <v>0.38680555555555557</v>
      </c>
      <c r="AS388" s="108">
        <v>0</v>
      </c>
      <c r="AT388" s="108">
        <v>0</v>
      </c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/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>
        <v>0</v>
      </c>
      <c r="BI388" s="17"/>
      <c r="BJ388" s="17" t="s">
        <v>1534</v>
      </c>
      <c r="BK388" s="17" t="s">
        <v>1534</v>
      </c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/>
      </c>
    </row>
    <row r="389" spans="1:72" hidden="1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 t="s">
        <v>389</v>
      </c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>
        <v>0.41666666666666669</v>
      </c>
      <c r="AS389" s="108"/>
      <c r="AT389" s="108"/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</v>
      </c>
      <c r="AZ389" s="153"/>
      <c r="BA389" s="109"/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/>
      <c r="BI389" s="17"/>
      <c r="BJ389" s="17" t="s">
        <v>1321</v>
      </c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Produção e Intervalo</v>
      </c>
      <c r="BR389" s="19">
        <f>IF(OR(B389="",F389=""),"*",AY389/P389)</f>
        <v>0</v>
      </c>
      <c r="BS389" s="19">
        <f>IF(OR(B389="",F389=""),"*",BA389/Q389)</f>
        <v>0</v>
      </c>
      <c r="BT389" s="8" t="str">
        <f t="shared" si="8"/>
        <v/>
      </c>
    </row>
    <row r="390" spans="1:72" hidden="1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1535</v>
      </c>
      <c r="X390" s="104" t="s">
        <v>386</v>
      </c>
      <c r="Y390" s="129" t="s">
        <v>389</v>
      </c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/>
      <c r="AS390" s="108"/>
      <c r="AT390" s="108"/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</v>
      </c>
      <c r="AZ390" s="153"/>
      <c r="BA390" s="109"/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/>
      <c r="BI390" s="17"/>
      <c r="BJ390" s="17" t="s">
        <v>1536</v>
      </c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Produção e Intervalo</v>
      </c>
      <c r="BR390" s="19">
        <f>IF(OR(B390="",F390=""),"*",AY390/P390)</f>
        <v>0</v>
      </c>
      <c r="BS390" s="19">
        <f>IF(OR(B390="",F390=""),"*",BA390/Q390)</f>
        <v>0</v>
      </c>
      <c r="BT390" s="8" t="str">
        <f t="shared" si="8"/>
        <v/>
      </c>
    </row>
    <row r="391" spans="1:72" hidden="1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0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 t="s">
        <v>389</v>
      </c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/>
      <c r="AS391" s="108"/>
      <c r="AT391" s="108"/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/>
      <c r="BI391" s="17"/>
      <c r="BJ391" s="17" t="s">
        <v>1537</v>
      </c>
      <c r="BK391" s="18"/>
      <c r="BL391" s="16"/>
      <c r="BM391" s="130"/>
      <c r="BN391" s="130"/>
      <c r="BO391" s="130"/>
      <c r="BP391" s="18"/>
      <c r="BQ391" s="12" t="e">
        <f>IF(AND(BR391&lt;1,BS391&lt;1),"Produção e Intervalo",IF(BR391&lt;1,"Intervalo",IF(BS391&lt;1,"Produção","Aderente")))</f>
        <v>#DIV/0!</v>
      </c>
      <c r="BR391" s="19" t="e">
        <f>IF(OR(B391="",F391=""),"*",AY391/P391)</f>
        <v>#DIV/0!</v>
      </c>
      <c r="BS391" s="19">
        <f>IF(OR(B391="",F391=""),"*",BA391/Q391)</f>
        <v>0</v>
      </c>
      <c r="BT391" s="8" t="str">
        <f t="shared" si="8"/>
        <v/>
      </c>
    </row>
    <row r="392" spans="1:72" hidden="1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0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1538</v>
      </c>
      <c r="X392" s="104" t="s">
        <v>386</v>
      </c>
      <c r="Y392" s="129" t="s">
        <v>389</v>
      </c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>
        <v>0.41666666666666669</v>
      </c>
      <c r="AS392" s="108"/>
      <c r="AT392" s="108"/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0</v>
      </c>
      <c r="AZ392" s="153"/>
      <c r="BA392" s="109"/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 t="s">
        <v>1537</v>
      </c>
      <c r="BK392" s="18"/>
      <c r="BL392" s="16"/>
      <c r="BM392" s="130"/>
      <c r="BN392" s="130"/>
      <c r="BO392" s="130"/>
      <c r="BP392" s="18"/>
      <c r="BQ392" s="12" t="e">
        <f>IF(AND(BR392&lt;1,BS392&lt;1),"Produção e Intervalo",IF(BR392&lt;1,"Intervalo",IF(BS392&lt;1,"Produção","Aderente")))</f>
        <v>#DIV/0!</v>
      </c>
      <c r="BR392" s="19" t="e">
        <f>IF(OR(B392="",F392=""),"*",AY392/P392)</f>
        <v>#DIV/0!</v>
      </c>
      <c r="BS392" s="19">
        <f>IF(OR(B392="",F392=""),"*",BA392/Q392)</f>
        <v>0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 t="s">
        <v>389</v>
      </c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>
        <v>0</v>
      </c>
      <c r="AS393" s="108">
        <v>0</v>
      </c>
      <c r="AT393" s="108">
        <v>0</v>
      </c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>
        <v>0</v>
      </c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0</v>
      </c>
      <c r="BI393" s="17"/>
      <c r="BJ393" s="17" t="s">
        <v>1368</v>
      </c>
      <c r="BK393" s="17" t="s">
        <v>1368</v>
      </c>
      <c r="BL393" s="16"/>
      <c r="BM393" s="130" t="s">
        <v>412</v>
      </c>
      <c r="BN393" s="130" t="s">
        <v>436</v>
      </c>
      <c r="BO393" s="130" t="s">
        <v>436</v>
      </c>
      <c r="BP393" s="17" t="s">
        <v>1368</v>
      </c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>CondiçõesClimáticaChuva</v>
      </c>
    </row>
    <row r="394" spans="1:72" hidden="1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 t="s">
        <v>389</v>
      </c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>
        <v>0</v>
      </c>
      <c r="AS394" s="108">
        <v>0</v>
      </c>
      <c r="AT394" s="108">
        <v>0</v>
      </c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>
        <v>0</v>
      </c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>
        <v>0</v>
      </c>
      <c r="BI394" s="17"/>
      <c r="BJ394" s="17" t="s">
        <v>1368</v>
      </c>
      <c r="BK394" s="17" t="s">
        <v>1368</v>
      </c>
      <c r="BL394" s="16"/>
      <c r="BM394" s="130" t="s">
        <v>412</v>
      </c>
      <c r="BN394" s="130" t="s">
        <v>436</v>
      </c>
      <c r="BO394" s="130" t="s">
        <v>436</v>
      </c>
      <c r="BP394" s="17" t="s">
        <v>1368</v>
      </c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>CondiçõesClimáticaChuva</v>
      </c>
    </row>
    <row r="395" spans="1:72" hidden="1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 t="s">
        <v>389</v>
      </c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>
        <v>0.36736111111111114</v>
      </c>
      <c r="AS395" s="108">
        <v>0</v>
      </c>
      <c r="AT395" s="108">
        <v>0</v>
      </c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>
        <v>0</v>
      </c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>
        <v>0</v>
      </c>
      <c r="BI395" s="17"/>
      <c r="BJ395" s="17" t="s">
        <v>1539</v>
      </c>
      <c r="BK395" s="17" t="s">
        <v>1539</v>
      </c>
      <c r="BL395" s="16"/>
      <c r="BM395" s="130" t="s">
        <v>405</v>
      </c>
      <c r="BN395" s="130" t="s">
        <v>434</v>
      </c>
      <c r="BO395" s="130" t="s">
        <v>495</v>
      </c>
      <c r="BP395" s="17" t="s">
        <v>1539</v>
      </c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>CCOCirculaçãoIntervaloOportunidade</v>
      </c>
    </row>
    <row r="396" spans="1:72" hidden="1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1540</v>
      </c>
      <c r="J396" s="105">
        <v>54</v>
      </c>
      <c r="K396" s="105">
        <v>106</v>
      </c>
      <c r="L396" s="105"/>
      <c r="M396" s="127" t="s">
        <v>1541</v>
      </c>
      <c r="N396" s="127" t="s">
        <v>1541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 t="s">
        <v>389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>
        <v>0.31874999999999998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>
        <v>0</v>
      </c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>
        <v>0</v>
      </c>
      <c r="BI396" s="17"/>
      <c r="BJ396" s="17" t="s">
        <v>1542</v>
      </c>
      <c r="BK396" s="17" t="s">
        <v>1542</v>
      </c>
      <c r="BL396" s="16"/>
      <c r="BM396" s="130" t="s">
        <v>405</v>
      </c>
      <c r="BN396" s="130" t="s">
        <v>434</v>
      </c>
      <c r="BO396" s="130" t="s">
        <v>495</v>
      </c>
      <c r="BP396" s="17" t="s">
        <v>1542</v>
      </c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>CCOCirculaçãoIntervaloOportunidade</v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1543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1544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1544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78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64" operator="equal">
      <formula>"NÃO"</formula>
    </cfRule>
    <cfRule type="cellIs" dxfId="220" priority="11865" operator="equal">
      <formula>"SIM"</formula>
    </cfRule>
  </conditionalFormatting>
  <conditionalFormatting sqref="AZ6:AZ1001">
    <cfRule type="expression" dxfId="219" priority="54320">
      <formula>#REF!=1</formula>
    </cfRule>
  </conditionalFormatting>
  <conditionalFormatting sqref="BE6:BE1001 AY6:AY1001 U6:U1001">
    <cfRule type="cellIs" dxfId="218" priority="54304" operator="equal">
      <formula>"ERRO"</formula>
    </cfRule>
  </conditionalFormatting>
  <conditionalFormatting sqref="BQ6:BQ1001">
    <cfRule type="cellIs" dxfId="217" priority="54299" operator="equal">
      <formula>"Produção e Intervalo"</formula>
    </cfRule>
    <cfRule type="cellIs" dxfId="216" priority="54300" operator="equal">
      <formula>"Aderente"</formula>
    </cfRule>
    <cfRule type="cellIs" dxfId="215" priority="54301" operator="equal">
      <formula>"Intervalo"</formula>
    </cfRule>
    <cfRule type="cellIs" dxfId="214" priority="54302" operator="equal">
      <formula>"Produção"</formula>
    </cfRule>
    <cfRule type="cellIs" dxfId="213" priority="54303" operator="equal">
      <formula>"ERRO"</formula>
    </cfRule>
  </conditionalFormatting>
  <conditionalFormatting sqref="BR6:BS1001">
    <cfRule type="cellIs" dxfId="212" priority="54281" operator="equal">
      <formula>"*"</formula>
    </cfRule>
    <cfRule type="cellIs" dxfId="211" priority="54282" operator="greaterThanOrEqual">
      <formula>1</formula>
    </cfRule>
    <cfRule type="cellIs" dxfId="210" priority="54283" operator="lessThan">
      <formula>1</formula>
    </cfRule>
  </conditionalFormatting>
  <conditionalFormatting sqref="BK949 BK81 BK83:BK84 BK101 BK67 BK69 BK72:BK73 BJ9:BJ366 BJ368:BJ1001">
    <cfRule type="iconSet" priority="61068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359 BK332 BK344 BK361:BK363 BK371 BK389:BK392 BK368 BK377 BK385 BK397:BK948 BK374:BK375">
    <cfRule type="iconSet" priority="61070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407" operator="equal">
      <formula>"OPORTUNIDADE"</formula>
    </cfRule>
  </conditionalFormatting>
  <conditionalFormatting sqref="Y6:Z39">
    <cfRule type="cellIs" dxfId="208" priority="405" operator="equal">
      <formula>"NÃO"</formula>
    </cfRule>
    <cfRule type="cellIs" dxfId="207" priority="406" operator="equal">
      <formula>"SIM"</formula>
    </cfRule>
  </conditionalFormatting>
  <conditionalFormatting sqref="BH6:BH8">
    <cfRule type="iconSet" priority="403">
      <iconSet showValue="0">
        <cfvo type="percent" val="0"/>
        <cfvo type="num" val="1"/>
        <cfvo type="num" val="1" gte="0"/>
      </iconSet>
    </cfRule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75" operator="equal">
      <formula>"OPORTUNIDADE"</formula>
    </cfRule>
  </conditionalFormatting>
  <conditionalFormatting sqref="Y44:Z44">
    <cfRule type="cellIs" dxfId="205" priority="373" operator="equal">
      <formula>"NÃO"</formula>
    </cfRule>
    <cfRule type="cellIs" dxfId="204" priority="374" operator="equal">
      <formula>"SIM"</formula>
    </cfRule>
  </conditionalFormatting>
  <conditionalFormatting sqref="Y48:Z52">
    <cfRule type="cellIs" dxfId="203" priority="372" operator="equal">
      <formula>"OPORTUNIDADE"</formula>
    </cfRule>
  </conditionalFormatting>
  <conditionalFormatting sqref="Y48:Z52">
    <cfRule type="cellIs" dxfId="202" priority="370" operator="equal">
      <formula>"NÃO"</formula>
    </cfRule>
    <cfRule type="cellIs" dxfId="201" priority="371" operator="equal">
      <formula>"SIM"</formula>
    </cfRule>
  </conditionalFormatting>
  <conditionalFormatting sqref="Y68:Z68">
    <cfRule type="cellIs" dxfId="200" priority="366" operator="equal">
      <formula>"OPORTUNIDADE"</formula>
    </cfRule>
  </conditionalFormatting>
  <conditionalFormatting sqref="Y68:Z68">
    <cfRule type="cellIs" dxfId="199" priority="364" operator="equal">
      <formula>"NÃO"</formula>
    </cfRule>
    <cfRule type="cellIs" dxfId="198" priority="365" operator="equal">
      <formula>"SIM"</formula>
    </cfRule>
  </conditionalFormatting>
  <conditionalFormatting sqref="Y75:Z75">
    <cfRule type="cellIs" dxfId="197" priority="363" operator="equal">
      <formula>"OPORTUNIDADE"</formula>
    </cfRule>
  </conditionalFormatting>
  <conditionalFormatting sqref="Y75:Z75">
    <cfRule type="cellIs" dxfId="196" priority="361" operator="equal">
      <formula>"NÃO"</formula>
    </cfRule>
    <cfRule type="cellIs" dxfId="195" priority="362" operator="equal">
      <formula>"SIM"</formula>
    </cfRule>
  </conditionalFormatting>
  <conditionalFormatting sqref="Y77:Z78">
    <cfRule type="cellIs" dxfId="194" priority="360" operator="equal">
      <formula>"OPORTUNIDADE"</formula>
    </cfRule>
  </conditionalFormatting>
  <conditionalFormatting sqref="Y77:Z78">
    <cfRule type="cellIs" dxfId="193" priority="358" operator="equal">
      <formula>"NÃO"</formula>
    </cfRule>
    <cfRule type="cellIs" dxfId="192" priority="359" operator="equal">
      <formula>"SIM"</formula>
    </cfRule>
  </conditionalFormatting>
  <conditionalFormatting sqref="Y81:Z81">
    <cfRule type="cellIs" dxfId="191" priority="357" operator="equal">
      <formula>"OPORTUNIDADE"</formula>
    </cfRule>
  </conditionalFormatting>
  <conditionalFormatting sqref="Y81:Z81">
    <cfRule type="cellIs" dxfId="190" priority="355" operator="equal">
      <formula>"NÃO"</formula>
    </cfRule>
    <cfRule type="cellIs" dxfId="189" priority="356" operator="equal">
      <formula>"SIM"</formula>
    </cfRule>
  </conditionalFormatting>
  <conditionalFormatting sqref="Y82:Z82">
    <cfRule type="cellIs" dxfId="188" priority="354" operator="equal">
      <formula>"OPORTUNIDADE"</formula>
    </cfRule>
  </conditionalFormatting>
  <conditionalFormatting sqref="Y82:Z82">
    <cfRule type="cellIs" dxfId="187" priority="352" operator="equal">
      <formula>"NÃO"</formula>
    </cfRule>
    <cfRule type="cellIs" dxfId="186" priority="353" operator="equal">
      <formula>"SIM"</formula>
    </cfRule>
  </conditionalFormatting>
  <conditionalFormatting sqref="Y91:Z91">
    <cfRule type="cellIs" dxfId="185" priority="351" operator="equal">
      <formula>"OPORTUNIDADE"</formula>
    </cfRule>
  </conditionalFormatting>
  <conditionalFormatting sqref="Y91:Z91">
    <cfRule type="cellIs" dxfId="184" priority="349" operator="equal">
      <formula>"NÃO"</formula>
    </cfRule>
    <cfRule type="cellIs" dxfId="183" priority="350" operator="equal">
      <formula>"SIM"</formula>
    </cfRule>
  </conditionalFormatting>
  <conditionalFormatting sqref="Y93:Z93">
    <cfRule type="cellIs" dxfId="182" priority="348" operator="equal">
      <formula>"OPORTUNIDADE"</formula>
    </cfRule>
  </conditionalFormatting>
  <conditionalFormatting sqref="Y93:Z93">
    <cfRule type="cellIs" dxfId="181" priority="346" operator="equal">
      <formula>"NÃO"</formula>
    </cfRule>
    <cfRule type="cellIs" dxfId="180" priority="347" operator="equal">
      <formula>"SIM"</formula>
    </cfRule>
  </conditionalFormatting>
  <conditionalFormatting sqref="Y95:Z95">
    <cfRule type="cellIs" dxfId="179" priority="345" operator="equal">
      <formula>"OPORTUNIDADE"</formula>
    </cfRule>
  </conditionalFormatting>
  <conditionalFormatting sqref="Y95:Z95">
    <cfRule type="cellIs" dxfId="178" priority="343" operator="equal">
      <formula>"NÃO"</formula>
    </cfRule>
    <cfRule type="cellIs" dxfId="177" priority="344" operator="equal">
      <formula>"SIM"</formula>
    </cfRule>
  </conditionalFormatting>
  <conditionalFormatting sqref="Y96:Z97">
    <cfRule type="cellIs" dxfId="176" priority="342" operator="equal">
      <formula>"OPORTUNIDADE"</formula>
    </cfRule>
  </conditionalFormatting>
  <conditionalFormatting sqref="Y96:Z97">
    <cfRule type="cellIs" dxfId="175" priority="340" operator="equal">
      <formula>"NÃO"</formula>
    </cfRule>
    <cfRule type="cellIs" dxfId="174" priority="341" operator="equal">
      <formula>"SIM"</formula>
    </cfRule>
  </conditionalFormatting>
  <conditionalFormatting sqref="BK95:BK9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71">
      <iconSet showValue="0">
        <cfvo type="percent" val="0"/>
        <cfvo type="num" val="1"/>
        <cfvo type="num" val="1" gte="0"/>
      </iconSet>
    </cfRule>
    <cfRule type="iconSet" priority="61172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75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363 BP339 BP331 BP352 BP341:BP344 BP346:BP348 BP388:BP392 BP374:BP375 BP371 BP367:BP368 BP377:BP385 BP365 BP397:BP1001">
    <cfRule type="iconSet" priority="6117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85" operator="equal">
      <formula>"OPORTUNIDADE"</formula>
    </cfRule>
  </conditionalFormatting>
  <conditionalFormatting sqref="Z173">
    <cfRule type="cellIs" dxfId="172" priority="283" operator="equal">
      <formula>"NÃO"</formula>
    </cfRule>
    <cfRule type="cellIs" dxfId="171" priority="284" operator="equal">
      <formula>"SIM"</formula>
    </cfRule>
  </conditionalFormatting>
  <conditionalFormatting sqref="BP13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42" operator="equal">
      <formula>"OPORTUNIDADE"</formula>
    </cfRule>
  </conditionalFormatting>
  <conditionalFormatting sqref="Z201">
    <cfRule type="cellIs" dxfId="169" priority="240" operator="equal">
      <formula>"NÃO"</formula>
    </cfRule>
    <cfRule type="cellIs" dxfId="168" priority="241" operator="equal">
      <formula>"SIM"</formula>
    </cfRule>
  </conditionalFormatting>
  <conditionalFormatting sqref="Z202">
    <cfRule type="cellIs" dxfId="167" priority="239" operator="equal">
      <formula>"OPORTUNIDADE"</formula>
    </cfRule>
  </conditionalFormatting>
  <conditionalFormatting sqref="Z202">
    <cfRule type="cellIs" dxfId="166" priority="237" operator="equal">
      <formula>"NÃO"</formula>
    </cfRule>
    <cfRule type="cellIs" dxfId="165" priority="238" operator="equal">
      <formula>"SIM"</formula>
    </cfRule>
  </conditionalFormatting>
  <conditionalFormatting sqref="BP14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231" operator="equal">
      <formula>"OPORTUNIDADE"</formula>
    </cfRule>
  </conditionalFormatting>
  <conditionalFormatting sqref="Y201">
    <cfRule type="cellIs" dxfId="163" priority="229" operator="equal">
      <formula>"NÃO"</formula>
    </cfRule>
    <cfRule type="cellIs" dxfId="162" priority="230" operator="equal">
      <formula>"SIM"</formula>
    </cfRule>
  </conditionalFormatting>
  <conditionalFormatting sqref="BK19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209" operator="equal">
      <formula>"OPORTUNIDADE"</formula>
    </cfRule>
  </conditionalFormatting>
  <conditionalFormatting sqref="Z245">
    <cfRule type="cellIs" dxfId="160" priority="207" operator="equal">
      <formula>"NÃO"</formula>
    </cfRule>
    <cfRule type="cellIs" dxfId="159" priority="208" operator="equal">
      <formula>"SIM"</formula>
    </cfRule>
  </conditionalFormatting>
  <conditionalFormatting sqref="BP18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83" operator="equal">
      <formula>"OPORTUNIDADE"</formula>
    </cfRule>
  </conditionalFormatting>
  <conditionalFormatting sqref="Z285">
    <cfRule type="cellIs" dxfId="157" priority="181" operator="equal">
      <formula>"NÃO"</formula>
    </cfRule>
    <cfRule type="cellIs" dxfId="156" priority="182" operator="equal">
      <formula>"SIM"</formula>
    </cfRule>
  </conditionalFormatting>
  <conditionalFormatting sqref="Z286">
    <cfRule type="cellIs" dxfId="155" priority="180" operator="equal">
      <formula>"OPORTUNIDADE"</formula>
    </cfRule>
  </conditionalFormatting>
  <conditionalFormatting sqref="Z286">
    <cfRule type="cellIs" dxfId="154" priority="178" operator="equal">
      <formula>"NÃO"</formula>
    </cfRule>
    <cfRule type="cellIs" dxfId="153" priority="179" operator="equal">
      <formula>"SIM"</formula>
    </cfRule>
  </conditionalFormatting>
  <conditionalFormatting sqref="BK25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7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7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78:BK38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8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9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9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8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1545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1546</v>
      </c>
      <c r="C4" s="160" t="s">
        <v>1547</v>
      </c>
      <c r="D4" s="160" t="s">
        <v>1548</v>
      </c>
      <c r="E4" s="160" t="s">
        <v>1549</v>
      </c>
      <c r="F4" s="160" t="s">
        <v>4</v>
      </c>
      <c r="G4" s="160" t="s">
        <v>1550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1551</v>
      </c>
      <c r="C6" s="161">
        <v>407867</v>
      </c>
      <c r="D6" s="161" t="s">
        <v>1552</v>
      </c>
      <c r="E6" s="161" t="s">
        <v>789</v>
      </c>
      <c r="F6" s="161" t="s">
        <v>1553</v>
      </c>
      <c r="G6" s="162"/>
    </row>
    <row r="7" spans="2:7">
      <c r="B7" s="161" t="s">
        <v>1554</v>
      </c>
      <c r="C7" s="161">
        <v>293644</v>
      </c>
      <c r="D7" s="161" t="s">
        <v>1555</v>
      </c>
      <c r="E7" s="161" t="s">
        <v>789</v>
      </c>
      <c r="F7" s="161" t="s">
        <v>1553</v>
      </c>
      <c r="G7" s="162"/>
    </row>
    <row r="8" spans="2:7">
      <c r="B8" s="161" t="s">
        <v>1556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1557</v>
      </c>
      <c r="C9" s="161">
        <v>256790</v>
      </c>
      <c r="D9" s="161" t="s">
        <v>1558</v>
      </c>
      <c r="E9" s="161" t="s">
        <v>790</v>
      </c>
      <c r="F9" s="161" t="s">
        <v>1559</v>
      </c>
      <c r="G9" s="162">
        <v>46357</v>
      </c>
    </row>
    <row r="10" spans="2:7">
      <c r="B10" s="161" t="s">
        <v>1560</v>
      </c>
      <c r="C10" s="161">
        <v>265193</v>
      </c>
      <c r="D10" s="161" t="s">
        <v>1561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1562</v>
      </c>
      <c r="C11" s="161">
        <v>293716</v>
      </c>
      <c r="D11" s="161" t="s">
        <v>1563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1564</v>
      </c>
      <c r="C12" s="161">
        <v>257258</v>
      </c>
      <c r="D12" s="161" t="s">
        <v>1565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1566</v>
      </c>
      <c r="C13" s="161">
        <v>371147</v>
      </c>
      <c r="D13" s="161" t="s">
        <v>1567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1568</v>
      </c>
      <c r="C14" s="161">
        <v>259230</v>
      </c>
      <c r="D14" s="161" t="s">
        <v>1569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1570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1571</v>
      </c>
      <c r="C16" s="161">
        <v>258542</v>
      </c>
      <c r="D16" s="161" t="s">
        <v>1572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1573</v>
      </c>
      <c r="C17" s="161">
        <v>257050</v>
      </c>
      <c r="D17" s="161" t="s">
        <v>1574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G20" sqref="G20"/>
    </sheetView>
  </sheetViews>
  <sheetFormatPr defaultRowHeight="15"/>
  <cols>
    <col min="2" max="2" width="14.7109375" customWidth="1"/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1575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1576</v>
      </c>
      <c r="D4" s="163" t="s">
        <v>1577</v>
      </c>
      <c r="E4" s="163" t="s">
        <v>1578</v>
      </c>
      <c r="F4" s="160" t="s">
        <v>1579</v>
      </c>
      <c r="G4" s="163" t="s">
        <v>1580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1581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1582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1581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1583</v>
      </c>
      <c r="G9" s="167" t="s">
        <v>1584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1581</v>
      </c>
      <c r="G10" s="167"/>
    </row>
    <row r="11" spans="2:7" hidden="1">
      <c r="B11" s="191" t="s">
        <v>1585</v>
      </c>
      <c r="C11" s="191">
        <v>9038</v>
      </c>
      <c r="D11" s="192">
        <v>46085</v>
      </c>
      <c r="E11" s="191">
        <v>10520</v>
      </c>
      <c r="F11" s="193" t="s">
        <v>1586</v>
      </c>
      <c r="G11" s="191"/>
    </row>
    <row r="12" spans="2:7">
      <c r="B12" s="167" t="s">
        <v>1585</v>
      </c>
      <c r="C12" s="167">
        <v>9059</v>
      </c>
      <c r="D12" s="168">
        <v>46091</v>
      </c>
      <c r="E12" s="167">
        <v>15600</v>
      </c>
      <c r="F12" s="169" t="s">
        <v>1581</v>
      </c>
      <c r="G12" s="167" t="s">
        <v>1587</v>
      </c>
    </row>
    <row r="13" spans="2:7">
      <c r="B13" s="167" t="s">
        <v>709</v>
      </c>
      <c r="C13" s="167" t="s">
        <v>1588</v>
      </c>
      <c r="D13" s="168">
        <v>46086</v>
      </c>
      <c r="E13" s="167">
        <v>8.5</v>
      </c>
      <c r="F13" s="169" t="s">
        <v>1589</v>
      </c>
      <c r="G13" s="167"/>
    </row>
    <row r="14" spans="2:7">
      <c r="B14" s="167" t="s">
        <v>709</v>
      </c>
      <c r="C14" s="167" t="s">
        <v>1590</v>
      </c>
      <c r="D14" s="168">
        <v>46086</v>
      </c>
      <c r="E14" s="167">
        <v>10000</v>
      </c>
      <c r="F14" s="169" t="s">
        <v>1589</v>
      </c>
      <c r="G14" s="167"/>
    </row>
    <row r="15" spans="2:7">
      <c r="B15" s="167" t="s">
        <v>709</v>
      </c>
      <c r="C15" s="167" t="s">
        <v>1591</v>
      </c>
      <c r="D15" s="168">
        <v>46086</v>
      </c>
      <c r="E15" s="167">
        <v>8000</v>
      </c>
      <c r="F15" s="169" t="s">
        <v>1589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1592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1593</v>
      </c>
      <c r="C2" s="121" t="s">
        <v>946</v>
      </c>
      <c r="D2" s="76" t="s">
        <v>948</v>
      </c>
      <c r="E2" s="76" t="s">
        <v>1594</v>
      </c>
      <c r="F2" s="99" t="s">
        <v>1595</v>
      </c>
      <c r="G2" s="76" t="s">
        <v>1596</v>
      </c>
      <c r="H2" s="76" t="s">
        <v>1597</v>
      </c>
      <c r="I2" s="76" t="s">
        <v>1598</v>
      </c>
      <c r="J2" s="76" t="s">
        <v>1599</v>
      </c>
      <c r="K2" s="78" t="s">
        <v>1600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OPORTUNIDADE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OPORTUNIDADE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OPORTUNIDADE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OPORTUNIDADE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OPORTUNIDADE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OPORTUNIDADE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OPORTUNIDADE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OPORTUNIDADE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OPORTUNIDADE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OPORTUNIDADE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C1" sqref="C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1009</v>
      </c>
      <c r="Q1" s="233"/>
      <c r="R1" s="111"/>
      <c r="S1" s="84"/>
      <c r="T1" s="86"/>
      <c r="U1" s="234" t="s">
        <v>1601</v>
      </c>
      <c r="V1" s="234"/>
      <c r="W1" s="234"/>
    </row>
    <row r="2" spans="1:23" ht="15" customHeight="1">
      <c r="A2" s="87" t="s">
        <v>1602</v>
      </c>
      <c r="B2" s="87" t="s">
        <v>1603</v>
      </c>
      <c r="C2" s="87" t="s">
        <v>376</v>
      </c>
      <c r="D2" s="88" t="s">
        <v>961</v>
      </c>
      <c r="E2" s="88" t="s">
        <v>4</v>
      </c>
      <c r="F2" s="88" t="s">
        <v>1604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1605</v>
      </c>
      <c r="T2" s="91" t="s">
        <v>964</v>
      </c>
      <c r="U2" s="138">
        <f ca="1">TODAY()-1</f>
        <v>46092</v>
      </c>
      <c r="V2" s="138">
        <f ca="1">U2-1</f>
        <v>46091</v>
      </c>
      <c r="W2" s="138">
        <f ca="1">V2-1</f>
        <v>46090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1860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>
        <f ca="1">_xlfn.XLOOKUP(G4&amp;$V$2,BS_CONTROLE[CHAVE],BS_CONTROLE[Quantidade_11],"-")</f>
        <v>40</v>
      </c>
      <c r="W4" s="137">
        <f ca="1">_xlfn.XLOOKUP(G4&amp;$W$2,BS_CONTROLE[CHAVE],BS_CONTROLE[Quantidade_11],"-")</f>
        <v>82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940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1860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700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23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1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1750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>
        <f ca="1">_xlfn.XLOOKUP(G27&amp;$V$2,BS_CONTROLE[CHAVE],BS_CONTROLE[Quantidade_11],"-")</f>
        <v>40</v>
      </c>
      <c r="W27" s="137">
        <f ca="1">_xlfn.XLOOKUP(G27&amp;$W$2,BS_CONTROLE[CHAVE],BS_CONTROLE[Quantidade_11],"-")</f>
        <v>82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312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103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>
        <f ca="1">_xlfn.XLOOKUP(G43&amp;$V$2,BS_CONTROLE[CHAVE],BS_CONTROLE[Quantidade_11],"-")</f>
        <v>40</v>
      </c>
      <c r="W43" s="137">
        <f ca="1">_xlfn.XLOOKUP(G43&amp;$W$2,BS_CONTROLE[CHAVE],BS_CONTROLE[Quantidade_11],"-")</f>
        <v>82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700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1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1860</v>
      </c>
      <c r="W49" s="137">
        <f ca="1">_xlfn.XLOOKUP(G49&amp;$W$2,BS_CONTROLE[CHAVE],BS_CONTROLE[Quantidade_11],"-")</f>
        <v>1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101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940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312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23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1750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312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940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23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103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1750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>
        <f ca="1">_xlfn.XLOOKUP(G86&amp;$V$2,BS_CONTROLE[CHAVE],BS_CONTROLE[Quantidade_11],"-")</f>
        <v>40</v>
      </c>
      <c r="W86" s="137">
        <f ca="1">_xlfn.XLOOKUP(G86&amp;$W$2,BS_CONTROLE[CHAVE],BS_CONTROLE[Quantidade_11],"-")</f>
        <v>82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700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1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1860</v>
      </c>
      <c r="W94" s="137">
        <f ca="1">_xlfn.XLOOKUP(G94&amp;$W$2,BS_CONTROLE[CHAVE],BS_CONTROLE[Quantidade_11],"-")</f>
        <v>1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101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312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105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940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23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103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101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1750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0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>
        <f ca="1">_xlfn.XLOOKUP(G132&amp;$V$2,BS_CONTROLE[CHAVE],BS_CONTROLE[Quantidade_11],"-")</f>
        <v>40</v>
      </c>
      <c r="W132" s="137">
        <f ca="1">_xlfn.XLOOKUP(G132&amp;$W$2,BS_CONTROLE[CHAVE],BS_CONTROLE[Quantidade_11],"-")</f>
        <v>82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312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1860</v>
      </c>
      <c r="W140" s="137">
        <f ca="1">_xlfn.XLOOKUP(G140&amp;$W$2,BS_CONTROLE[CHAVE],BS_CONTROLE[Quantidade_11],"-")</f>
        <v>1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312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940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23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105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101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103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1750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0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1860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>
        <f ca="1">_xlfn.XLOOKUP(G174&amp;$V$2,BS_CONTROLE[CHAVE],BS_CONTROLE[Quantidade_11],"-")</f>
        <v>40</v>
      </c>
      <c r="W174" s="137">
        <f ca="1">_xlfn.XLOOKUP(G174&amp;$W$2,BS_CONTROLE[CHAVE],BS_CONTROLE[Quantidade_11],"-")</f>
        <v>82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312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312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105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23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940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0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103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103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1750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1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0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700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1860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>
        <f ca="1">_xlfn.XLOOKUP(G224&amp;$W$2,BS_CONTROLE[CHAVE],BS_CONTROLE[Quantidade_11],"-")</f>
        <v>0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23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940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101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103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700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1860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1860</v>
      </c>
      <c r="W252" s="137">
        <f ca="1">_xlfn.XLOOKUP(G252&amp;$W$2,BS_CONTROLE[CHAVE],BS_CONTROLE[Quantidade_11],"-")</f>
        <v>1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52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1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312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23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1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0</v>
      </c>
      <c r="W263" s="137">
        <f ca="1">_xlfn.XLOOKUP(G263&amp;$W$2,BS_CONTROLE[CHAVE],BS_CONTROLE[Quantidade_11],"-")</f>
        <v>940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60</v>
      </c>
      <c r="V267" s="137">
        <f ca="1">_xlfn.XLOOKUP(G267&amp;$V$2,BS_CONTROLE[CHAVE],BS_CONTROLE[Quantidade_11],"-")</f>
        <v>40</v>
      </c>
      <c r="W267" s="137">
        <f ca="1">_xlfn.XLOOKUP(G267&amp;$W$2,BS_CONTROLE[CHAVE],BS_CONTROLE[Quantidade_11],"-")</f>
        <v>82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2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1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>
        <f ca="1">_xlfn.XLOOKUP(G270&amp;$W$2,BS_CONTROLE[CHAVE],BS_CONTROLE[Quantidade_11],"-")</f>
        <v>1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101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103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1750</v>
      </c>
      <c r="V273" s="137">
        <f ca="1">_xlfn.XLOOKUP(G273&amp;$V$2,BS_CONTROLE[CHAVE],BS_CONTROLE[Quantidade_11],"-")</f>
        <v>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>
        <f ca="1">_xlfn.XLOOKUP(G275&amp;$W$2,BS_CONTROLE[CHAVE],BS_CONTROLE[Quantidade_11],"-")</f>
        <v>0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700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1</v>
      </c>
      <c r="W283" s="137">
        <f ca="1">_xlfn.XLOOKUP(G283&amp;$W$2,BS_CONTROLE[CHAVE],BS_CONTROLE[Quantidade_11],"-")</f>
        <v>1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1860</v>
      </c>
      <c r="W286" s="137">
        <f ca="1">_xlfn.XLOOKUP(G286&amp;$W$2,BS_CONTROLE[CHAVE],BS_CONTROLE[Quantidade_11],"-")</f>
        <v>1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52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312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23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0</v>
      </c>
      <c r="W296" s="137">
        <f ca="1">_xlfn.XLOOKUP(G296&amp;$W$2,BS_CONTROLE[CHAVE],BS_CONTROLE[Quantidade_11],"-")</f>
        <v>1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940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>
        <f ca="1">_xlfn.XLOOKUP(G299&amp;$W$2,BS_CONTROLE[CHAVE],BS_CONTROLE[Quantidade_11],"-")</f>
        <v>0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60</v>
      </c>
      <c r="V300" s="137">
        <f ca="1">_xlfn.XLOOKUP(G300&amp;$V$2,BS_CONTROLE[CHAVE],BS_CONTROLE[Quantidade_11],"-")</f>
        <v>40</v>
      </c>
      <c r="W300" s="137">
        <f ca="1">_xlfn.XLOOKUP(G300&amp;$W$2,BS_CONTROLE[CHAVE],BS_CONTROLE[Quantidade_11],"-")</f>
        <v>82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1</v>
      </c>
      <c r="V301" s="137">
        <f ca="1">_xlfn.XLOOKUP(G301&amp;$V$2,BS_CONTROLE[CHAVE],BS_CONTROLE[Quantidade_11],"-")</f>
        <v>0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2</v>
      </c>
      <c r="V302" s="137">
        <f ca="1">_xlfn.XLOOKUP(G302&amp;$V$2,BS_CONTROLE[CHAVE],BS_CONTROLE[Quantidade_11],"-")</f>
        <v>0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1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103</v>
      </c>
      <c r="V304" s="137">
        <f ca="1">_xlfn.XLOOKUP(G304&amp;$V$2,BS_CONTROLE[CHAVE],BS_CONTROLE[Quantidade_11],"-")</f>
        <v>0</v>
      </c>
      <c r="W304" s="137">
        <f ca="1">_xlfn.XLOOKUP(G304&amp;$W$2,BS_CONTROLE[CHAVE],BS_CONTROLE[Quantidade_11],"-")</f>
        <v>0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103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1750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1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>
        <f ca="1">_xlfn.XLOOKUP(G308&amp;$V$2,BS_CONTROLE[CHAVE],BS_CONTROLE[Quantidade_11],"-")</f>
        <v>0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>
        <f ca="1">_xlfn.XLOOKUP(G309&amp;$V$2,BS_CONTROLE[CHAVE],BS_CONTROLE[Quantidade_11],"-")</f>
        <v>0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>
        <f ca="1">_xlfn.XLOOKUP(G311&amp;$V$2,BS_CONTROLE[CHAVE],BS_CONTROLE[Quantidade_11],"-")</f>
        <v>0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>
        <f ca="1">_xlfn.XLOOKUP(G312&amp;$V$2,BS_CONTROLE[CHAVE],BS_CONTROLE[Quantidade_11],"-")</f>
        <v>0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>
        <f ca="1">_xlfn.XLOOKUP(G315&amp;$V$2,BS_CONTROLE[CHAVE],BS_CONTROLE[Quantidade_11],"-")</f>
        <v>1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700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1860</v>
      </c>
      <c r="W317" s="137">
        <f ca="1">_xlfn.XLOOKUP(G317&amp;$W$2,BS_CONTROLE[CHAVE],BS_CONTROLE[Quantidade_11],"-")</f>
        <v>1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0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>
        <f ca="1">_xlfn.XLOOKUP(G320&amp;$V$2,BS_CONTROLE[CHAVE],BS_CONTROLE[Quantidade_11],"-")</f>
        <v>1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1</v>
      </c>
      <c r="W321" s="137">
        <f ca="1">_xlfn.XLOOKUP(G321&amp;$W$2,BS_CONTROLE[CHAVE],BS_CONTROLE[Quantidade_11],"-")</f>
        <v>1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52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1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>
        <f ca="1">_xlfn.XLOOKUP(G327&amp;$W$2,BS_CONTROLE[CHAVE],BS_CONTROLE[Quantidade_11],"-")</f>
        <v>0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312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0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0</v>
      </c>
      <c r="W332" s="137">
        <f ca="1">_xlfn.XLOOKUP(G332&amp;$W$2,BS_CONTROLE[CHAVE],BS_CONTROLE[Quantidade_11],"-")</f>
        <v>23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0</v>
      </c>
      <c r="W333" s="137">
        <f ca="1">_xlfn.XLOOKUP(G333&amp;$W$2,BS_CONTROLE[CHAVE],BS_CONTROLE[Quantidade_11],"-")</f>
        <v>1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>
        <f ca="1">_xlfn.XLOOKUP(G336&amp;$U$2,BS_CONTROLE[CHAVE],BS_CONTROLE[Quantidade_11],"-")</f>
        <v>105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2</v>
      </c>
      <c r="V338" s="137">
        <f ca="1">_xlfn.XLOOKUP(G338&amp;$V$2,BS_CONTROLE[CHAVE],BS_CONTROLE[Quantidade_11],"-")</f>
        <v>0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1</v>
      </c>
      <c r="V339" s="137">
        <f ca="1">_xlfn.XLOOKUP(G339&amp;$V$2,BS_CONTROLE[CHAVE],BS_CONTROLE[Quantidade_11],"-")</f>
        <v>0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1750</v>
      </c>
      <c r="V340" s="137">
        <f ca="1">_xlfn.XLOOKUP(G340&amp;$V$2,BS_CONTROLE[CHAVE],BS_CONTROLE[Quantidade_11],"-")</f>
        <v>0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>
        <f ca="1">_xlfn.XLOOKUP(G341&amp;$U$2,BS_CONTROLE[CHAVE],BS_CONTROLE[Quantidade_11],"-")</f>
        <v>1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1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103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101</v>
      </c>
      <c r="V345" s="137" t="str">
        <f ca="1">_xlfn.XLOOKUP(G345&amp;$V$2,BS_CONTROLE[CHAVE],BS_CONTROLE[Quantidade_11],"-")</f>
        <v>-</v>
      </c>
      <c r="W345" s="137">
        <f ca="1">_xlfn.XLOOKUP(G345&amp;$W$2,BS_CONTROLE[CHAVE],BS_CONTROLE[Quantidade_11],"-")</f>
        <v>0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>
        <f ca="1">_xlfn.XLOOKUP(G348&amp;$U$2,BS_CONTROLE[CHAVE],BS_CONTROLE[Quantidade_11],"-")</f>
        <v>0</v>
      </c>
      <c r="V348" s="137" t="str">
        <f ca="1">_xlfn.XLOOKUP(G348&amp;$V$2,BS_CONTROLE[CHAVE],BS_CONTROLE[Quantidade_11],"-")</f>
        <v>-</v>
      </c>
      <c r="W348" s="137">
        <f ca="1">_xlfn.XLOOKUP(G348&amp;$W$2,BS_CONTROLE[CHAVE],BS_CONTROLE[Quantidade_11],"-")</f>
        <v>0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60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82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>
        <f ca="1">_xlfn.XLOOKUP(G350&amp;$U$2,BS_CONTROLE[CHAVE],BS_CONTROLE[Quantidade_11],"-")</f>
        <v>0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1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>
        <f ca="1">_xlfn.XLOOKUP(G353&amp;$U$2,BS_CONTROLE[CHAVE],BS_CONTROLE[Quantidade_11],"-")</f>
        <v>0</v>
      </c>
      <c r="V353" s="137" t="str">
        <f ca="1">_xlfn.XLOOKUP(G353&amp;$V$2,BS_CONTROLE[CHAVE],BS_CONTROLE[Quantidade_11],"-")</f>
        <v>-</v>
      </c>
      <c r="W353" s="137">
        <f ca="1">_xlfn.XLOOKUP(G353&amp;$W$2,BS_CONTROLE[CHAVE],BS_CONTROLE[Quantidade_11],"-")</f>
        <v>0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52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</v>
      </c>
      <c r="V355" s="137">
        <f ca="1">_xlfn.XLOOKUP(G355&amp;$V$2,BS_CONTROLE[CHAVE],BS_CONTROLE[Quantidade_11],"-")</f>
        <v>1860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0</v>
      </c>
    </row>
    <row r="358" spans="1:23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8.3333333333333329E-2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0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>
        <f ca="1">_xlfn.XLOOKUP(G359&amp;$U$2,BS_CONTROLE[CHAVE],BS_CONTROLE[Quantidade_11],"-")</f>
        <v>105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1</v>
      </c>
    </row>
    <row r="362" spans="1:23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>
        <f ca="1">_xlfn.XLOOKUP(G362&amp;$U$2,BS_CONTROLE[CHAVE],BS_CONTROLE[Quantidade_11],"-")</f>
        <v>0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>
      <c r="A364" s="146" t="str">
        <f>IF(SP_SUL!Y367="","*",SP_SUL!Y367)</f>
        <v>OPORTUNIDADE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23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0</v>
      </c>
      <c r="W365" s="137">
        <f ca="1">_xlfn.XLOOKUP(G365&amp;$W$2,BS_CONTROLE[CHAVE],BS_CONTROLE[Quantidade_11],"-")</f>
        <v>940</v>
      </c>
    </row>
    <row r="366" spans="1:23">
      <c r="A366" s="146" t="str">
        <f>IF(SP_SUL!Y369="","*",SP_SUL!Y369)</f>
        <v>OPORTUNIDADE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OPORTUNIDADE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>
        <f ca="1">_xlfn.XLOOKUP(G369&amp;$U$2,BS_CONTROLE[CHAVE],BS_CONTROLE[Quantidade_11],"-")</f>
        <v>0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>
        <f ca="1">_xlfn.XLOOKUP(G370&amp;$U$2,BS_CONTROLE[CHAVE],BS_CONTROLE[Quantidade_11],"-")</f>
        <v>1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103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>
      <c r="A372" s="146" t="str">
        <f>IF(SP_SUL!Y375="","*",SP_SUL!Y375)</f>
        <v>OPORTUNIDADE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103</v>
      </c>
      <c r="V372" s="137">
        <f ca="1">_xlfn.XLOOKUP(G372&amp;$V$2,BS_CONTROLE[CHAVE],BS_CONTROLE[Quantidade_11],"-")</f>
        <v>0</v>
      </c>
      <c r="W372" s="137">
        <f ca="1">_xlfn.XLOOKUP(G372&amp;$W$2,BS_CONTROLE[CHAVE],BS_CONTROLE[Quantidade_11],"-")</f>
        <v>0</v>
      </c>
    </row>
    <row r="373" spans="1:23">
      <c r="A373" s="146" t="str">
        <f>IF(SP_SUL!Y376="","*",SP_SUL!Y376)</f>
        <v>OPORTUNIDADE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1750</v>
      </c>
      <c r="V373" s="137">
        <f ca="1">_xlfn.XLOOKUP(G373&amp;$V$2,BS_CONTROLE[CHAVE],BS_CONTROLE[Quantidade_11],"-")</f>
        <v>0</v>
      </c>
      <c r="W373" s="137">
        <f ca="1">_xlfn.XLOOKUP(G373&amp;$W$2,BS_CONTROLE[CHAVE],BS_CONTROLE[Quantidade_11],"-")</f>
        <v>0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OPORTUNIDADE</v>
      </c>
      <c r="B375" s="146" t="str">
        <f>IF(SP_SUL!X378="","*",SP_SUL!X378)</f>
        <v>Oportunidade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Bloco Modernização</v>
      </c>
      <c r="U375" s="137" t="str">
        <f ca="1">_xlfn.XLOOKUP(G375&amp;$U$2,BS_CONTROLE[CHAVE],BS_CONTROLE[Quantidade_11],"-")</f>
        <v>-</v>
      </c>
      <c r="V375" s="137">
        <f ca="1">_xlfn.XLOOKUP(G375&amp;$V$2,BS_CONTROLE[CHAVE],BS_CONTROLE[Quantidade_11],"-")</f>
        <v>0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0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 t="str">
        <f ca="1">_xlfn.XLOOKUP(G376&amp;$U$2,BS_CONTROLE[CHAVE],BS_CONTROLE[Quantidade_11],"-")</f>
        <v>-</v>
      </c>
      <c r="V376" s="137">
        <f ca="1">_xlfn.XLOOKUP(G376&amp;$V$2,BS_CONTROLE[CHAVE],BS_CONTROLE[Quantidade_11],"-")</f>
        <v>0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0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0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0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OPORTUNIDADE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0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 t="str">
        <f ca="1">_xlfn.XLOOKUP(G380&amp;$U$2,BS_CONTROLE[CHAVE],BS_CONTROLE[Quantidade_11],"-")</f>
        <v>-</v>
      </c>
      <c r="V380" s="137">
        <f ca="1">_xlfn.XLOOKUP(G380&amp;$V$2,BS_CONTROLE[CHAVE],BS_CONTROLE[Quantidade_11],"-")</f>
        <v>0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>
        <f>IF(SP_SUL!P384="","*",SP_SUL!P384)</f>
        <v>0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0</v>
      </c>
      <c r="V381" s="137">
        <f ca="1">_xlfn.XLOOKUP(G381&amp;$V$2,BS_CONTROLE[CHAVE],BS_CONTROLE[Quantidade_11],"-")</f>
        <v>1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1</v>
      </c>
      <c r="W384" s="137">
        <f ca="1">_xlfn.XLOOKUP(G384&amp;$W$2,BS_CONTROLE[CHAVE],BS_CONTROLE[Quantidade_11],"-")</f>
        <v>0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>
      <c r="A386" s="146" t="str">
        <f>IF(SP_SUL!Y389="","*",SP_SUL!Y389)</f>
        <v>OPORTUNIDADE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0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Horário limite de abertura do intervalo: 09:30h
Duração: 10h00 com interdição total de ZGP2, 105ZGP-2 e ZPT105-2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1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0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1</v>
      </c>
      <c r="V388" s="137">
        <f ca="1">_xlfn.XLOOKUP(G388&amp;$V$2,BS_CONTROLE[CHAVE],BS_CONTROLE[Quantidade_11],"-")</f>
        <v>1860</v>
      </c>
      <c r="W388" s="137">
        <f ca="1">_xlfn.XLOOKUP(G388&amp;$W$2,BS_CONTROLE[CHAVE],BS_CONTROLE[Quantidade_11],"-")</f>
        <v>1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0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1</v>
      </c>
      <c r="W389" s="137">
        <f ca="1">_xlfn.XLOOKUP(G389&amp;$W$2,BS_CONTROLE[CHAVE],BS_CONTROLE[Quantidade_11],"-")</f>
        <v>1</v>
      </c>
    </row>
    <row r="390" spans="1:23">
      <c r="A390" s="146" t="str">
        <f>IF(SP_SUL!Y393="","*",SP_SUL!Y393)</f>
        <v>OPORTUNIDADE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0</v>
      </c>
      <c r="W390" s="137">
        <f ca="1">_xlfn.XLOOKUP(G390&amp;$W$2,BS_CONTROLE[CHAVE],BS_CONTROLE[Quantidade_11],"-")</f>
        <v>0</v>
      </c>
    </row>
    <row r="391" spans="1:23">
      <c r="A391" s="146" t="str">
        <f>IF(SP_SUL!Y394="","*",SP_SUL!Y394)</f>
        <v>OPORTUNIDADE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>
        <f ca="1">_xlfn.XLOOKUP(G391&amp;$U$2,BS_CONTROLE[CHAVE],BS_CONTROLE[Quantidade_11],"-")</f>
        <v>0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>
      <c r="A392" s="146" t="str">
        <f>IF(SP_SUL!Y395="","*",SP_SUL!Y395)</f>
        <v>OPORTUNIDADE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52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0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>
        <f ca="1">_xlfn.XLOOKUP(G393&amp;$U$2,BS_CONTROLE[CHAVE],BS_CONTROLE[Quantidade_11],"-")</f>
        <v>60</v>
      </c>
      <c r="V393" s="137">
        <f ca="1">_xlfn.XLOOKUP(G393&amp;$V$2,BS_CONTROLE[CHAVE],BS_CONTROLE[Quantidade_11],"-")</f>
        <v>40</v>
      </c>
      <c r="W393" s="137">
        <f ca="1">_xlfn.XLOOKUP(G393&amp;$W$2,BS_CONTROLE[CHAVE],BS_CONTROLE[Quantidade_11],"-")</f>
        <v>82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>
        <f ca="1">_xlfn.XLOOKUP(G768&amp;$V$2,BS_CONTROLE[CHAVE],BS_CONTROLE[Quantidade_11],"-")</f>
        <v>0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>
        <f ca="1">_xlfn.XLOOKUP(G997&amp;$U$2,BS_CONTROLE[CHAVE],BS_CONTROLE[Quantidade_11],"-")</f>
        <v>0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1606</v>
      </c>
      <c r="D5" s="236"/>
      <c r="E5" s="236"/>
      <c r="F5" s="236"/>
      <c r="G5" s="236"/>
      <c r="H5" s="236"/>
      <c r="I5" s="236"/>
      <c r="J5" s="237"/>
      <c r="K5" s="238" t="s">
        <v>1607</v>
      </c>
      <c r="L5" s="239"/>
      <c r="M5" s="239"/>
      <c r="N5" s="239"/>
      <c r="O5" s="240" t="s">
        <v>1608</v>
      </c>
      <c r="P5" s="241"/>
    </row>
    <row r="6" spans="1:16" s="74" customFormat="1" ht="15" customHeight="1">
      <c r="A6" s="66" t="s">
        <v>1604</v>
      </c>
      <c r="B6" s="75" t="s">
        <v>1603</v>
      </c>
      <c r="C6" s="76" t="s">
        <v>961</v>
      </c>
      <c r="D6" s="77" t="s">
        <v>962</v>
      </c>
      <c r="E6" s="76" t="s">
        <v>1609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1610</v>
      </c>
      <c r="M6" s="80" t="s">
        <v>576</v>
      </c>
      <c r="N6" s="81" t="s">
        <v>956</v>
      </c>
      <c r="O6" s="158" t="s">
        <v>999</v>
      </c>
      <c r="P6" s="133" t="s">
        <v>1611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>
        <f>IF(SP_SUL!BH331="","*",SP_SUL!BH331)</f>
        <v>2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2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2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2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>
        <f>IF(SP_SUL!BH360="","*",SP_SUL!BH360)</f>
        <v>0</v>
      </c>
      <c r="P360" s="147" t="str">
        <f>IF($A$2=1,IF(SP_SUL!BJ360="","*",SP_SUL!BJ360),IF(SP_SUL!BK360="","*",SP_SUL!BK360))</f>
        <v>Condições climáticas (chuva)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8.3333333333333329E-2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>
        <f>IF(SP_SUL!BH361="","*",SP_SUL!BH361)</f>
        <v>1</v>
      </c>
      <c r="P361" s="147" t="str">
        <f>IF($A$2=1,IF(SP_SUL!BJ361="","*",SP_SUL!BJ361),IF(SP_SUL!BK361="","*",SP_SUL!BK361))</f>
        <v>Realizado intervalo das 11h08 até 13h08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>
        <f>IF(SP_SUL!BH364="","*",SP_SUL!BH364)</f>
        <v>0</v>
      </c>
      <c r="P364" s="147" t="str">
        <f>IF($A$2=1,IF(SP_SUL!BJ364="","*",SP_SUL!BJ364),IF(SP_SUL!BK364="","*",SP_SUL!BK364))</f>
        <v>MC1 09h22 /  Sem oportunidade de faixa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>
        <f>IF(SP_SUL!BH365="","*",SP_SUL!BH365)</f>
        <v>1</v>
      </c>
      <c r="P365" s="147" t="str">
        <f>IF($A$2=1,IF(SP_SUL!BJ365="","*",SP_SUL!BJ365),IF(SP_SUL!BK365="","*",SP_SUL!BK365))</f>
        <v xml:space="preserve">Tp pronto 10h39 / Em intervalo das 12h40 até 14h10 / 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>
        <f>IF(SP_SUL!BH366="","*",SP_SUL!BH366)</f>
        <v>0</v>
      </c>
      <c r="P366" s="147" t="str">
        <f>IF($A$2=1,IF(SP_SUL!BJ366="","*",SP_SUL!BJ366),IF(SP_SUL!BK366="","*",SP_SUL!BK366))</f>
        <v>Condições climáticas (chuva)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>
        <f>IF(SP_SUL!BH367="","*",SP_SUL!BH367)</f>
        <v>0</v>
      </c>
      <c r="P367" s="147" t="str">
        <f>IF($A$2=1,IF(SP_SUL!BJ369="","*",SP_SUL!BJ369),IF(SP_SUL!BK367="","*",SP_SUL!BK367))</f>
        <v>TP pronto 09h21 / Sem oportunidade de faixa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>
        <f>IF(SP_SUL!BH369="","*",SP_SUL!BH369)</f>
        <v>0</v>
      </c>
      <c r="P369" s="147" t="str">
        <f>IF($A$2=1,IF(SP_SUL!#REF!="","*",SP_SUL!#REF!),IF(SP_SUL!BK369="","*",SP_SUL!BK369))</f>
        <v>Condições climáticas (chuva)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>
        <f>IF(SP_SUL!BH370="","*",SP_SUL!BH370)</f>
        <v>0</v>
      </c>
      <c r="P370" s="147" t="str">
        <f>IF($A$2=1,IF(SP_SUL!BJ370="","*",SP_SUL!BJ370),IF(SP_SUL!BK370="","*",SP_SUL!BK370))</f>
        <v>Condições climáticas (chuva)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>
        <f>IF(SP_SUL!BH372="","*",SP_SUL!BH372)</f>
        <v>0</v>
      </c>
      <c r="P372" s="147" t="str">
        <f>IF($A$2=1,IF(SP_SUL!BJ372="","*",SP_SUL!BJ372),IF(SP_SUL!BK372="","*",SP_SUL!BK372))</f>
        <v>Cancelado, sem acesso no local de trabalho, devido chuva.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ZEM-ZKE</v>
      </c>
      <c r="M373" s="83">
        <f>IF(SP_SUL!AP373="","*",SP_SUL!AP373)</f>
        <v>132</v>
      </c>
      <c r="N373" s="83" t="str">
        <f>IF(SP_SUL!AM373="","*",SP_SUL!AM373)</f>
        <v>ZEM-ZKE</v>
      </c>
      <c r="O373" s="110">
        <f>IF(SP_SUL!BH373="","*",SP_SUL!BH373)</f>
        <v>0</v>
      </c>
      <c r="P373" s="147" t="str">
        <f>IF($A$2=1,IF(SP_SUL!BJ373="","*",SP_SUL!BJ373),IF(SP_SUL!BK373="","*",SP_SUL!BK373))</f>
        <v>Devido diagnostico da mec, necessário o abastecimento de areia, alterado a programação para realizar abastecimento em ZKE / MC1 08h29 / Sem oportunidade de faixa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>
        <f>IF(SP_SUL!BH374="","*",SP_SUL!BH374)</f>
        <v>1</v>
      </c>
      <c r="P374" s="147" t="str">
        <f>IF($A$2=1,IF(SP_SUL!BJ374="","*",SP_SUL!BJ374),IF(SP_SUL!BK374="","*",SP_SUL!BK374))</f>
        <v>TP pronto 10h36 /  Em intervalo das 12h05 até 13h35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>
        <f>IF(SP_SUL!BH375="","*",SP_SUL!BH375)</f>
        <v>1</v>
      </c>
      <c r="P375" s="147" t="str">
        <f>IF($A$2=1,IF(SP_SUL!BJ375="","*",SP_SUL!BJ375),IF(SP_SUL!BK375="","*",SP_SUL!BK375))</f>
        <v>TP pronto 10h36 /  Em intervalo das 12h05 até 13h35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>
        <f>IF(SP_SUL!BH376="","*",SP_SUL!BH376)</f>
        <v>0</v>
      </c>
      <c r="P376" s="147" t="str">
        <f>IF($A$2=1,IF(SP_SUL!BJ376="","*",SP_SUL!BJ376),IF(SP_SUL!BK376="","*",SP_SUL!BK376))</f>
        <v>MC1 09h29 / Sem oportunidade de faixa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Oportunidade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>
        <f>IF(SP_SUL!BH378="","*",SP_SUL!BH378)</f>
        <v>1</v>
      </c>
      <c r="P378" s="147" t="str">
        <f>IF($A$2=1,IF(SP_SUL!BJ378="","*",SP_SUL!BJ378),IF(SP_SUL!BK378="","*",SP_SUL!BK378))</f>
        <v>Em intervalo das 10h00 até 20h00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0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>
        <f>IF(SP_SUL!BH379="","*",SP_SUL!BH379)</f>
        <v>1</v>
      </c>
      <c r="P379" s="147" t="str">
        <f>IF($A$2=1,IF(SP_SUL!BJ379="","*",SP_SUL!BJ379),IF(SP_SUL!BK379="","*",SP_SUL!BK379))</f>
        <v>Em intervalo das 10h00 até 20h00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0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>
        <f>IF(SP_SUL!BH380="","*",SP_SUL!BH380)</f>
        <v>1</v>
      </c>
      <c r="P380" s="147" t="str">
        <f>IF($A$2=1,IF(SP_SUL!BJ380="","*",SP_SUL!BJ380),IF(SP_SUL!BK380="","*",SP_SUL!BK380))</f>
        <v>Em intervalo das 10h00 até 20h00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0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>
        <f>IF(SP_SUL!BH381="","*",SP_SUL!BH381)</f>
        <v>1</v>
      </c>
      <c r="P381" s="147" t="str">
        <f>IF($A$2=1,IF(SP_SUL!BJ381="","*",SP_SUL!BJ381),IF(SP_SUL!BK381="","*",SP_SUL!BK381))</f>
        <v>Em intervalo das 10h00 até 20h00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0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>
        <f>IF(SP_SUL!BH382="","*",SP_SUL!BH382)</f>
        <v>1</v>
      </c>
      <c r="P382" s="147" t="str">
        <f>IF($A$2=1,IF(SP_SUL!BJ382="","*",SP_SUL!BJ382),IF(SP_SUL!BK382="","*",SP_SUL!BK382))</f>
        <v>Em intervalo das 10h00 até 20h00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0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>
        <f>IF(SP_SUL!BH383="","*",SP_SUL!BH383)</f>
        <v>1</v>
      </c>
      <c r="P383" s="147" t="str">
        <f>IF($A$2=1,IF(SP_SUL!BJ383="","*",SP_SUL!BJ383),IF(SP_SUL!BK383="","*",SP_SUL!BK383))</f>
        <v>Em intervalo das 10h00 até 20h00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>
        <f>IF(SP_SUL!P384="","*",SP_SUL!P384)</f>
        <v>0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>
        <f>IF(SP_SUL!BH384="","*",SP_SUL!BH384)</f>
        <v>1</v>
      </c>
      <c r="P384" s="147" t="str">
        <f>IF($A$2=1,IF(SP_SUL!BJ384="","*",SP_SUL!BJ384),IF(SP_SUL!BK384="","*",SP_SUL!BK384))</f>
        <v>Em intervalo das 10h00 até 20h00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>
        <f>IF(SP_SUL!BH386="","*",SP_SUL!BH386)</f>
        <v>1</v>
      </c>
      <c r="P386" s="147" t="str">
        <f>IF($A$2=1,IF(SP_SUL!BJ386="","*",SP_SUL!BJ386),IF(SP_SUL!BK386="","*",SP_SUL!BK386))</f>
        <v>TP pronto 07h29 / Em intervalo das 12h55 até 13h55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>
        <f>IF(SP_SUL!BH387="","*",SP_SUL!BH387)</f>
        <v>0</v>
      </c>
      <c r="P387" s="147" t="str">
        <f>IF($A$2=1,IF(SP_SUL!BJ387="","*",SP_SUL!BJ387),IF(SP_SUL!BK387="","*",SP_SUL!BK387))</f>
        <v>Condições climáticas (chuva)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>
        <f>IF(SP_SUL!BH388="","*",SP_SUL!BH388)</f>
        <v>0</v>
      </c>
      <c r="P388" s="147" t="str">
        <f>IF($A$2=1,IF(SP_SUL!BJ388="","*",SP_SUL!BJ388),IF(SP_SUL!BK388="","*",SP_SUL!BK388))</f>
        <v>TP pronto 09h17 /  sem oportunidade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>
        <f>IF(SP_SUL!B390="","*",SP_SUL!B390)</f>
        <v>46093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0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0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>
        <f>IF(SP_SUL!BH393="","*",SP_SUL!BH393)</f>
        <v>0</v>
      </c>
      <c r="P393" s="147" t="str">
        <f>IF($A$2=1,IF(SP_SUL!BJ393="","*",SP_SUL!BJ393),IF(SP_SUL!BK393="","*",SP_SUL!BK393))</f>
        <v>Condições climáticas (chuva)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>
        <f>IF(SP_SUL!BH394="","*",SP_SUL!BH394)</f>
        <v>0</v>
      </c>
      <c r="P394" s="147" t="str">
        <f>IF($A$2=1,IF(SP_SUL!BJ394="","*",SP_SUL!BJ394),IF(SP_SUL!BK394="","*",SP_SUL!BK394))</f>
        <v>Condições climáticas (chuva)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>
        <f>IF(SP_SUL!BH395="","*",SP_SUL!BH395)</f>
        <v>0</v>
      </c>
      <c r="P395" s="147" t="str">
        <f>IF($A$2=1,IF(SP_SUL!BJ395="","*",SP_SUL!BJ395),IF(SP_SUL!BK395="","*",SP_SUL!BK395))</f>
        <v>TP pronto 08h49, sem oportunidade de faixa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>
        <f>IF(SP_SUL!BH396="","*",SP_SUL!BH396)</f>
        <v>0</v>
      </c>
      <c r="P396" s="147" t="str">
        <f>IF($A$2=1,IF(SP_SUL!BJ396="","*",SP_SUL!BJ396),IF(SP_SUL!BK396="","*",SP_SUL!BK396))</f>
        <v>MC1 07h39 / Sem oportunidade de faixa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2026-03-12T16:07:48Z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