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84" documentId="120_S{118792C3-22EF-5104-A093-F22BFE3913F3}" xr6:coauthVersionLast="47" xr6:coauthVersionMax="47" xr10:uidLastSave="{44E76651-69C4-42CB-A423-7F35E6AD261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- MAQUINISTAS'!$B$2:$K$1050</definedName>
    <definedName name="_xlnm._FilterDatabase" localSheetId="3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<sst xmlns="http://schemas.openxmlformats.org/spreadsheetml/2006/main" count="5066" uniqueCount="1406">
  <si>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</si>
  <si>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</si>
  <si>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</si>
  <si>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</si>
  <si>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</si>
  <si>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</si>
  <si>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</si>
  <si>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</si>
  <si>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</si>
  <si>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</si>
  <si>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</si>
  <si>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</si>
  <si>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</si>
  <si>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</si>
  <si>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</si>
  <si>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</si>
  <si>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</si>
  <si>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</si>
  <si>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</si>
  <si>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</si>
  <si>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</si>
  <si>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</si>
  <si>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</si>
  <si>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</si>
  <si>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</si>
  <si>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</si>
  <si>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</si>
  <si>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</si>
  <si>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</si>
  <si>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</si>
  <si>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</si>
  <si>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</si>
  <si>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</si>
  <si>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</si>
  <si>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</si>
  <si>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</si>
  <si>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</si>
  <si>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</si>
  <si>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</si>
  <si>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</si>
  <si>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</si>
  <si>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</si>
  <si>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</si>
  <si>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</si>
  <si>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</si>
  <si>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</si>
  <si>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</si>
  <si>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</si>
  <si>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</si>
  <si>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</si>
  <si>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</si>
  <si>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</si>
  <si>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</si>
  <si>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</si>
  <si>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</si>
  <si>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</si>
  <si>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</si>
  <si>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</si>
  <si>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</si>
  <si>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</si>
  <si>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</si>
  <si>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</si>
  <si>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</si>
  <si>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</si>
  <si>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</si>
  <si>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</si>
  <si>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</si>
  <si>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</si>
  <si>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</si>
  <si>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</si>
  <si>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</si>
  <si>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</si>
  <si>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</si>
  <si>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</si>
  <si>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</si>
  <si>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</si>
  <si>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</si>
  <si>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</si>
  <si>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</si>
  <si>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</si>
  <si>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</si>
  <si>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</si>
  <si>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</si>
  <si>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</si>
  <si>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</si>
  <si>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</si>
  <si>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</si>
  <si>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</si>
  <si>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</si>
  <si>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</si>
  <si>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</si>
  <si>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</si>
  <si>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</si>
  <si>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</si>
  <si>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</si>
  <si>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</si>
  <si>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</si>
  <si>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</si>
  <si>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</si>
  <si>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</si>
  <si>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</si>
  <si>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</si>
  <si>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</si>
  <si>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</si>
  <si>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</si>
  <si>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</si>
  <si>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</si>
  <si>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</si>
  <si>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</si>
  <si>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</si>
  <si>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</si>
  <si>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</si>
  <si>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</si>
  <si>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</si>
  <si>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</si>
  <si>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</si>
  <si>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</si>
  <si>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</si>
  <si>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</si>
  <si>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</si>
  <si>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</si>
  <si>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</si>
  <si>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</si>
  <si>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</si>
  <si>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</si>
  <si>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</si>
  <si>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</si>
  <si>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</si>
  <si>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</si>
  <si>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</si>
  <si>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</si>
  <si>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</si>
  <si>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</si>
  <si>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</si>
  <si>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</si>
  <si>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</si>
  <si>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</si>
  <si>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</si>
  <si>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</si>
  <si>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</si>
  <si>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</si>
  <si>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</si>
  <si>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</si>
  <si>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</si>
  <si>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</si>
  <si>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</si>
  <si>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</si>
  <si>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</si>
  <si>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</si>
  <si>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</si>
  <si>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</si>
  <si>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</si>
  <si>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</si>
  <si>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</si>
  <si>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</si>
  <si>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</si>
  <si>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</si>
  <si>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</si>
  <si>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</si>
  <si>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</si>
  <si>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</si>
  <si>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</si>
  <si>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</si>
  <si>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</si>
  <si>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</si>
  <si>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</si>
  <si>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</si>
  <si>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</si>
  <si>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</si>
  <si>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</si>
  <si>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</si>
  <si>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</si>
  <si>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</si>
  <si>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</si>
  <si>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</si>
  <si>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</si>
  <si>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</si>
  <si>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</si>
  <si>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</si>
  <si>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</si>
  <si>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</si>
  <si>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</si>
  <si>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</si>
  <si>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</si>
  <si>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</si>
  <si>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</si>
  <si>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</si>
  <si>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</si>
  <si>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</si>
  <si>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</si>
  <si>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</si>
  <si>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</si>
  <si>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</si>
  <si>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</si>
  <si>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</si>
  <si>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</si>
  <si>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</si>
  <si>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</si>
  <si>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</si>
  <si>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</si>
  <si>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</si>
  <si>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</si>
  <si>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</si>
  <si>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</si>
  <si>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</si>
  <si>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</si>
  <si>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</si>
  <si>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</si>
  <si>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</si>
  <si>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</si>
  <si>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</si>
  <si>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</si>
  <si>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</si>
  <si>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</si>
  <si>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</si>
  <si>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</si>
  <si>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</si>
  <si>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</si>
  <si>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</si>
  <si>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</si>
  <si>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</si>
  <si>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</si>
  <si>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</si>
  <si>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</si>
  <si>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</si>
  <si>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</si>
  <si>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</si>
  <si>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</si>
  <si>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</si>
  <si>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</si>
  <si>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</si>
  <si>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</si>
  <si>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</si>
  <si>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</si>
  <si>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</si>
  <si>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</si>
  <si>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</si>
  <si>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</si>
  <si>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</si>
  <si>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</si>
  <si>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</si>
  <si>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</si>
  <si>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</si>
  <si>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</si>
  <si>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</si>
  <si>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</si>
  <si>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</si>
  <si>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</si>
  <si>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</si>
  <si>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</si>
  <si>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</si>
  <si>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</si>
  <si>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</si>
  <si>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</si>
  <si>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</si>
  <si>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</si>
  <si>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</si>
  <si>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</si>
  <si>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</si>
  <si>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</si>
  <si>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</si>
  <si>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</si>
  <si>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</si>
  <si>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</si>
  <si>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</si>
  <si>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</si>
  <si>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</si>
  <si>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</si>
  <si>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</si>
  <si>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</si>
  <si>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</si>
  <si>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</si>
  <si>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</si>
  <si>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</si>
  <si>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</si>
  <si>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</si>
  <si>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</si>
  <si>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</si>
  <si>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</si>
  <si>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</si>
  <si>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</si>
  <si>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</si>
  <si>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</si>
  <si>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</si>
  <si>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</si>
  <si>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</si>
  <si>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</si>
  <si>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</si>
  <si>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</si>
  <si>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</si>
  <si>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</si>
  <si>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</si>
  <si>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</si>
  <si>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</si>
  <si>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</si>
  <si>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</si>
  <si>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</si>
  <si>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</si>
  <si>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</si>
  <si>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</si>
  <si>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</si>
  <si>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</si>
  <si>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</si>
  <si>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</si>
  <si>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</si>
  <si>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</si>
  <si>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</si>
  <si>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</si>
  <si>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</si>
  <si>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</si>
  <si>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</si>
  <si>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</si>
  <si>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</si>
  <si>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</si>
  <si>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</si>
  <si>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</si>
  <si>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</si>
  <si>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</si>
  <si>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</si>
  <si>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</si>
  <si>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</si>
  <si>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</si>
  <si>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</si>
  <si>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</si>
  <si>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</si>
  <si>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</si>
  <si>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</si>
  <si>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</si>
  <si>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</si>
  <si>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</si>
  <si>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</si>
  <si>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</si>
  <si>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</si>
  <si>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</si>
  <si>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</si>
  <si>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</si>
  <si>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</si>
  <si>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</si>
  <si>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</si>
  <si>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</si>
  <si>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</si>
  <si>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</si>
  <si>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</si>
  <si>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</si>
  <si>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</si>
  <si>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</si>
  <si>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</si>
  <si>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</si>
  <si>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</si>
  <si>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</si>
  <si>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</si>
  <si>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</si>
  <si>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</si>
  <si>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</si>
  <si>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</si>
  <si>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</si>
  <si>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</si>
  <si>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</si>
  <si>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</si>
  <si>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</si>
  <si>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</si>
  <si>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</si>
  <si>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</si>
  <si>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</si>
  <si>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</si>
  <si>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</si>
  <si>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</si>
  <si>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</si>
  <si>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</si>
  <si>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</si>
  <si>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</si>
  <si>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</si>
  <si>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</si>
  <si>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</si>
  <si>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</si>
  <si>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</si>
  <si>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</si>
  <si>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</si>
  <si>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</si>
  <si>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</si>
  <si>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</si>
  <si>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</si>
  <si>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</si>
  <si>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</si>
  <si>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</si>
  <si>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</si>
  <si>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</si>
  <si>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</si>
  <si>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</si>
  <si>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</si>
  <si>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</si>
  <si>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</si>
  <si>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</si>
  <si>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</si>
  <si>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</si>
  <si>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</si>
  <si>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</si>
  <si>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</si>
  <si>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</si>
  <si>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</si>
  <si>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</si>
  <si>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</si>
  <si>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</si>
  <si>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</si>
  <si>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</si>
  <si>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</si>
  <si>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</si>
  <si>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</si>
  <si>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</si>
  <si>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</si>
  <si>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</si>
  <si>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</si>
  <si>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</si>
  <si>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</si>
  <si>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</si>
  <si>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</si>
  <si>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</si>
  <si>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</si>
  <si>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</si>
  <si>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</si>
  <si>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</si>
  <si>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</si>
  <si>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</si>
  <si>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</si>
  <si>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</si>
  <si>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</si>
  <si>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</si>
  <si>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</si>
  <si>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</si>
  <si>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</si>
  <si>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</si>
  <si>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</si>
  <si>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</si>
  <si>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</si>
  <si>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</si>
  <si>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</si>
  <si>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</si>
  <si>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</si>
  <si>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</si>
  <si>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</si>
  <si>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</si>
  <si>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</si>
  <si>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</si>
  <si>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</si>
  <si>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</si>
  <si>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</si>
  <si>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</si>
  <si>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</si>
  <si>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</si>
  <si>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</si>
  <si>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</si>
  <si>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</si>
  <si>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</si>
  <si>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</si>
  <si>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</si>
  <si>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</si>
  <si>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</si>
  <si>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</si>
  <si>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</si>
  <si>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</si>
  <si>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</si>
  <si>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</si>
  <si>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</si>
  <si>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</si>
  <si>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</si>
  <si>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</si>
  <si>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</si>
  <si>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</si>
  <si>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</si>
  <si>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</si>
  <si>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</si>
  <si>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</si>
  <si>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</si>
  <si>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</si>
  <si>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</si>
  <si>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</si>
  <si>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</si>
  <si>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</si>
  <si>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</si>
  <si>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</si>
  <si>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</si>
  <si>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</si>
  <si>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</si>
  <si>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</si>
  <si>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</si>
  <si>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</si>
  <si>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</si>
  <si>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</si>
  <si>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</si>
  <si>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</si>
  <si>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</si>
  <si>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</si>
  <si>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</si>
  <si>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</si>
  <si>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</si>
  <si>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</si>
  <si>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</si>
  <si>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</si>
  <si>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</si>
  <si>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</si>
  <si>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</si>
  <si>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</si>
  <si>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</si>
  <si>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</si>
  <si>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</si>
  <si>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</si>
  <si>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</si>
  <si>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</si>
  <si>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</si>
  <si>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</si>
  <si>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</si>
  <si>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</si>
  <si>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</si>
  <si>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</si>
  <si>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</si>
  <si>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</si>
  <si>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</si>
  <si>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</si>
  <si>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</si>
  <si>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</si>
  <si>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</si>
  <si>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</si>
  <si>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</si>
  <si>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</si>
  <si>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</si>
  <si>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</si>
  <si>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</si>
  <si>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</si>
  <si>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</si>
  <si>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</si>
  <si>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</si>
  <si>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</si>
  <si>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</si>
  <si>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</si>
  <si>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</si>
  <si>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</si>
  <si>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</si>
  <si>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</si>
  <si>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</si>
  <si>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</si>
  <si>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</si>
  <si>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</si>
  <si>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</si>
  <si>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</si>
  <si>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</si>
  <si>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</si>
  <si>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</si>
  <si>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</si>
  <si>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</si>
  <si>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</si>
  <si>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</si>
  <si>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</si>
  <si>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</si>
  <si>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</si>
  <si>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</si>
  <si>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</si>
  <si>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</si>
  <si>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</si>
  <si>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</si>
  <si>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</si>
  <si>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</si>
  <si>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</si>
  <si>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</si>
  <si>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</si>
  <si>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</si>
  <si>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</si>
  <si>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</si>
  <si>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</si>
  <si>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</si>
  <si>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</si>
  <si>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</si>
  <si>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</si>
  <si>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</si>
  <si>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</si>
  <si>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</si>
  <si>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</si>
  <si>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</si>
  <si>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</si>
  <si>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</si>
  <si>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</si>
  <si>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</si>
  <si>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</si>
  <si>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</si>
  <si>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</si>
  <si>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</si>
  <si>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</si>
  <si>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</si>
  <si>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</si>
  <si>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</si>
  <si>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</si>
  <si>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</si>
  <si>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</si>
  <si>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</si>
  <si>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</si>
  <si>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</si>
  <si>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</si>
  <si>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</si>
  <si>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</si>
  <si>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</si>
  <si>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</si>
  <si>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</si>
  <si>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</si>
  <si>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</si>
  <si>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</si>
  <si>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</si>
  <si>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</si>
  <si>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</si>
  <si>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</si>
  <si>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</si>
  <si>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</si>
  <si>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</si>
  <si>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</si>
  <si>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</si>
  <si>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</si>
  <si>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</si>
  <si>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</si>
  <si>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</si>
  <si>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</si>
  <si>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</si>
  <si>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</si>
  <si>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</si>
  <si>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</si>
  <si>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</si>
  <si>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</si>
  <si>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</si>
  <si>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</si>
  <si>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</si>
  <si>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</si>
  <si>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</si>
  <si>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</si>
  <si>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</si>
  <si>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</si>
  <si>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</si>
  <si>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</si>
  <si>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</si>
  <si>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</si>
  <si>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</si>
  <si>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</si>
  <si>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</si>
  <si>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</si>
  <si>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</si>
  <si>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</si>
  <si>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</si>
  <si>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</si>
  <si>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</si>
  <si>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</si>
  <si>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</si>
  <si>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</si>
  <si>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</si>
  <si>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</si>
  <si>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</si>
  <si>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</si>
  <si>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</si>
  <si>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</si>
  <si>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</si>
  <si>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</si>
  <si>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</si>
  <si>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</si>
  <si>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</si>
  <si>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</si>
  <si>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</si>
  <si>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</si>
  <si>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</si>
  <si>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</si>
  <si>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</si>
  <si>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</si>
  <si>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</si>
  <si>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</si>
  <si>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</si>
  <si>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</si>
  <si>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</si>
  <si>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</si>
  <si>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</si>
  <si>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</si>
  <si>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</si>
  <si>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</si>
  <si>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</si>
  <si>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</si>
  <si>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</si>
  <si>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</si>
  <si>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</si>
  <si>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</si>
  <si>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</si>
  <si>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</si>
  <si>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</si>
  <si>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</si>
  <si>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</si>
  <si>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</si>
  <si>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</si>
  <si>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</si>
  <si>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</si>
  <si>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</si>
  <si>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</si>
  <si>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</si>
  <si>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</si>
  <si>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</si>
  <si>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</si>
  <si>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</si>
  <si>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</si>
  <si>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</si>
  <si>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</si>
  <si>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</si>
  <si>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</si>
  <si>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</si>
  <si>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</si>
  <si>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</si>
  <si>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</si>
  <si>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</si>
  <si>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</si>
  <si>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</si>
  <si>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</si>
  <si>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</si>
  <si>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</si>
  <si>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</si>
  <si>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</si>
  <si>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</si>
  <si>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</si>
  <si>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</si>
  <si>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</si>
  <si>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</si>
  <si>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</si>
  <si>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</si>
  <si>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</si>
  <si>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</si>
  <si>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</si>
  <si>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</si>
  <si>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</si>
  <si>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</si>
  <si>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</si>
  <si>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</si>
  <si>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</si>
  <si>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</si>
  <si>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</si>
  <si>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</si>
  <si>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</si>
  <si>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</si>
  <si>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</si>
  <si>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</si>
  <si>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</si>
  <si>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</si>
  <si>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</si>
  <si>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</si>
  <si>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</si>
  <si>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</si>
  <si>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</si>
  <si>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</si>
  <si>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</si>
  <si>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</si>
  <si>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</si>
  <si>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</si>
  <si>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</si>
  <si>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</si>
  <si>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</si>
  <si>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</si>
  <si>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</si>
  <si>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</si>
  <si>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</si>
  <si>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</si>
  <si>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</si>
  <si>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</si>
  <si>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</si>
  <si>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</si>
  <si>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</si>
  <si>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</si>
  <si>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</si>
  <si>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</si>
  <si>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</si>
  <si>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</si>
  <si>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</si>
  <si>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</si>
  <si>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</si>
  <si>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</si>
  <si>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</si>
  <si>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</si>
  <si>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</si>
  <si>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</si>
  <si>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</si>
  <si>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</si>
  <si>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</si>
  <si>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</si>
  <si>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</si>
  <si>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</si>
  <si>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</si>
  <si>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</si>
  <si>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</si>
  <si>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</si>
  <si>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</si>
  <si>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</si>
  <si>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</si>
  <si>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</si>
  <si>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</si>
  <si>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</si>
  <si>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</si>
  <si>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</si>
  <si>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</si>
  <si>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</si>
  <si>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</si>
  <si>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</si>
  <si>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</si>
  <si>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</si>
  <si>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</si>
  <si>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</si>
  <si>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</si>
  <si>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</si>
  <si>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</si>
  <si>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</si>
  <si>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</si>
  <si>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</si>
  <si>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</si>
  <si>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</si>
  <si>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</si>
  <si>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</si>
  <si>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</si>
  <si>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</si>
  <si>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</si>
  <si>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</si>
  <si>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</si>
  <si>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</si>
  <si>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</si>
  <si>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</si>
  <si>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</si>
  <si>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</si>
  <si>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</si>
  <si>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</si>
  <si>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</si>
  <si>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</si>
  <si>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</si>
  <si>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</si>
  <si>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</si>
  <si>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</si>
  <si>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</si>
  <si>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</si>
  <si>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</si>
  <si>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</si>
  <si>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</si>
  <si>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</si>
  <si>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</si>
  <si>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</si>
  <si>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</si>
  <si>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</si>
  <si>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</si>
  <si>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</si>
  <si>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</si>
  <si>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</si>
  <si>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</si>
  <si>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</si>
  <si>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</si>
  <si>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</si>
  <si>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</si>
  <si>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</si>
  <si>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</si>
  <si>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</si>
  <si>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</si>
  <si>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</si>
  <si>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</si>
  <si>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</si>
  <si>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</si>
  <si>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</si>
  <si>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</si>
  <si>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</si>
  <si>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</si>
  <si>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</si>
  <si>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</si>
  <si>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</si>
  <si>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</si>
  <si>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</si>
  <si>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</si>
  <si>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</si>
  <si>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</si>
  <si>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</si>
  <si>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</si>
  <si>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</si>
  <si>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</si>
  <si>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</si>
  <si>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</si>
  <si>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</si>
  <si>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</si>
  <si>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</si>
  <si>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</si>
  <si>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</si>
  <si>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</si>
  <si>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</si>
  <si>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</si>
  <si>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</si>
  <si>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</si>
  <si>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</si>
  <si>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</si>
  <si>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</si>
  <si>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</si>
  <si>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</si>
  <si>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</si>
  <si>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</si>
  <si>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</si>
  <si>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</si>
  <si>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</si>
  <si>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</si>
  <si>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</si>
  <si>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</si>
  <si>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</si>
  <si>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</si>
  <si>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</si>
  <si>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</si>
  <si>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</si>
  <si>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</si>
  <si>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</si>
  <si>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</si>
  <si>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</si>
  <si>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</si>
  <si>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</si>
  <si>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</si>
  <si>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</si>
  <si>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</si>
  <si>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</si>
  <si>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</si>
  <si>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</si>
  <si>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</si>
  <si>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</si>
  <si>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</si>
  <si>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</si>
  <si>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</si>
  <si>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</si>
  <si>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</si>
  <si>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</si>
  <si>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</si>
  <si>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</si>
  <si>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</si>
  <si>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</si>
  <si>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</si>
  <si>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</si>
  <si>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</si>
  <si>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</si>
  <si>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</si>
  <si>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</si>
  <si>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</si>
  <si>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</si>
  <si>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</si>
  <si>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</si>
  <si>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</si>
  <si>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</si>
  <si>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</si>
  <si>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</si>
  <si>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</si>
  <si>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</si>
  <si>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</si>
  <si>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</si>
  <si>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</si>
  <si>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</si>
  <si>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</si>
  <si>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</si>
  <si>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</si>
  <si>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</si>
  <si>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</si>
  <si>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</si>
  <si>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</si>
  <si>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</si>
  <si>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</si>
  <si>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</si>
  <si>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</si>
  <si>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</si>
  <si>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</si>
  <si>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</si>
  <si>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</si>
  <si>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</si>
  <si>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</si>
  <si>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</si>
  <si>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</si>
  <si>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</si>
  <si>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</si>
  <si>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</si>
  <si>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</si>
  <si>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</si>
  <si>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</si>
  <si>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</si>
  <si>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</si>
  <si>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</si>
  <si>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</si>
  <si>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</si>
  <si>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</si>
  <si>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</si>
  <si>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</si>
  <si>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</si>
  <si>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</si>
  <si>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</si>
  <si>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</si>
  <si>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</si>
  <si>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</si>
  <si>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</si>
  <si>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</si>
  <si>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</si>
  <si>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</si>
  <si>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</si>
  <si>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</si>
  <si>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</si>
  <si>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</si>
  <si>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</si>
  <si>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</si>
  <si>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</si>
  <si>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</si>
  <si>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</si>
  <si>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</si>
  <si>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</si>
  <si>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</si>
  <si>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</si>
  <si>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</si>
  <si>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</si>
  <si>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</si>
  <si>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</si>
  <si>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</si>
  <si>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</si>
  <si>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</si>
  <si>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</si>
  <si>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</si>
  <si>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</si>
  <si>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</si>
  <si>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</si>
  <si>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</si>
  <si>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</si>
  <si>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</si>
  <si>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</si>
  <si>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</si>
  <si>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</si>
  <si>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</si>
  <si>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</si>
  <si>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</si>
  <si>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</si>
  <si>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</si>
  <si>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</si>
  <si>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</si>
  <si>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</si>
  <si>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</si>
  <si>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</si>
  <si>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</si>
  <si>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</si>
  <si>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</si>
  <si>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</si>
  <si>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</si>
  <si>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</si>
  <si>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</si>
  <si>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</si>
  <si>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</si>
  <si>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</si>
  <si>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</si>
  <si>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</si>
  <si>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</si>
  <si>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</si>
  <si>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</si>
  <si>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</si>
  <si>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</si>
  <si>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</si>
  <si>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</si>
  <si>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</si>
  <si>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</si>
  <si>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</si>
  <si>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</si>
  <si>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</si>
  <si>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</si>
  <si>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</si>
  <si>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</si>
  <si>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</si>
  <si>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</si>
  <si>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</si>
  <si>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</si>
  <si>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</si>
  <si>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</si>
  <si>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</si>
  <si>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</si>
  <si>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</si>
  <si>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</si>
  <si>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</si>
  <si>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</si>
  <si>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</si>
  <si>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</si>
  <si>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</si>
  <si>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</si>
  <si>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</si>
  <si>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</si>
  <si>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</si>
  <si>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</si>
  <si>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</si>
  <si>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</si>
  <si>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</si>
  <si>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</si>
  <si>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</si>
  <si>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</si>
  <si>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</si>
  <si>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</si>
  <si>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</si>
  <si>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</si>
  <si>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</si>
  <si>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</si>
  <si>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</si>
  <si>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</si>
  <si>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</si>
  <si>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</si>
  <si>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</si>
  <si>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</si>
  <si>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</si>
  <si>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</si>
  <si>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</si>
  <si>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</si>
  <si>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</si>
  <si>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</si>
  <si>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</si>
  <si>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</si>
  <si>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</si>
  <si>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</si>
  <si>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</si>
  <si>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</si>
  <si>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</si>
  <si>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</si>
  <si>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</si>
  <si>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</si>
  <si>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</si>
  <si>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</si>
  <si>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</si>
  <si>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</si>
  <si>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</si>
  <si>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</si>
  <si>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</si>
  <si>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</si>
  <si>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</si>
  <si>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</si>
  <si>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</si>
  <si>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</si>
  <si>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</si>
  <si>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</si>
  <si>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</si>
  <si>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</si>
  <si>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</si>
  <si>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</si>
  <si>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</si>
  <si>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</si>
  <si>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</si>
  <si>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</si>
  <si>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</si>
  <si>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</si>
  <si>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</si>
  <si>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</si>
  <si>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</si>
  <si>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</si>
  <si>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</si>
  <si>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</si>
  <si>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</si>
  <si>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</si>
  <si>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</si>
  <si>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</si>
  <si>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</si>
  <si>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</si>
  <si>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</si>
  <si>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</si>
  <si>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</si>
  <si>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</si>
  <si>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</si>
  <si>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</si>
  <si>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</si>
  <si>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</si>
  <si>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</si>
  <si>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</si>
  <si>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</si>
  <si>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</si>
  <si>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</si>
  <si>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</si>
  <si>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</si>
  <si>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</si>
  <si>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</si>
  <si>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</si>
  <si>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</si>
  <si>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</si>
  <si>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</si>
  <si>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</si>
  <si>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</si>
  <si>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</si>
  <si>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</si>
  <si>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</si>
  <si>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</si>
  <si>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</si>
  <si>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</si>
  <si>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</si>
  <si>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</si>
  <si>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</si>
  <si>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</si>
  <si>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</si>
  <si>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</si>
  <si>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</si>
  <si>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</si>
  <si>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</si>
  <si>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</si>
  <si>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</si>
  <si>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</si>
  <si>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</si>
  <si>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</si>
  <si>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</si>
  <si>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</si>
  <si>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</si>
  <si>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</si>
  <si>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</si>
  <si>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</si>
  <si>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</si>
  <si>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</si>
  <si>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</si>
  <si>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</si>
  <si>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</si>
  <si>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</si>
  <si>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</si>
  <si>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</si>
  <si>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</si>
  <si>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</si>
  <si>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</si>
  <si>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</si>
  <si>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</si>
  <si>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</si>
  <si>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</si>
  <si>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</si>
  <si>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</si>
  <si>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</si>
  <si>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</si>
  <si>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</si>
  <si>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</si>
  <si>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</si>
  <si>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</si>
  <si>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</si>
  <si>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</si>
  <si>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</si>
  <si>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</si>
  <si>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</si>
  <si>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</si>
  <si>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</si>
  <si>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</si>
  <si>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</si>
  <si>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</si>
  <si>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</si>
  <si>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</si>
  <si>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</si>
  <si>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Maicon</t>
  </si>
  <si>
    <t xml:space="preserve">Antonio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</si>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</sst>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</filters>
    </filterColumn>
    <filterColumn colId="23">
      <filters>
        <filter val="Contrato"/>
      </filters>
    </filterColumn>
    <filterColumn colId="24">
      <filters>
        <filter val="SIM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zoomScaleNormal="100" workbookViewId="0">
      <pane xSplit="6" topLeftCell="W1" activePane="topRight" state="frozen"/>
      <selection pane="topRight" activeCell="P17" sqref="P17:P1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3" t="s">
        <v>728</v>
      </c>
      <c r="C1" s="254"/>
      <c r="D1" s="254"/>
      <c r="E1" s="3"/>
      <c r="F1" s="253" t="s">
        <v>729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46" t="s">
        <v>737</v>
      </c>
      <c r="BB2" s="250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6" t="s">
        <v>738</v>
      </c>
      <c r="AJ3" s="250"/>
      <c r="AK3" s="246" t="s">
        <v>739</v>
      </c>
      <c r="AL3" s="247"/>
      <c r="AM3" s="248"/>
      <c r="AN3" s="249"/>
      <c r="AO3" s="247"/>
      <c r="AP3" s="247"/>
      <c r="AQ3" s="250"/>
      <c r="AR3" s="63"/>
      <c r="AS3" s="251" t="s">
        <v>745</v>
      </c>
      <c r="AT3" s="252"/>
      <c r="AU3" s="251" t="s">
        <v>746</v>
      </c>
      <c r="AV3" s="252"/>
      <c r="AW3" s="251" t="s">
        <v>747</v>
      </c>
      <c r="AX3" s="252"/>
      <c r="AY3" s="63" t="s">
        <v>748</v>
      </c>
      <c r="AZ3" s="63"/>
      <c r="BA3" s="274"/>
      <c r="BB3" s="275"/>
      <c r="BC3" s="246" t="s">
        <v>741</v>
      </c>
      <c r="BD3" s="247"/>
      <c r="BE3" s="247"/>
      <c r="BF3" s="250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7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7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825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>MAIKSON (TF-666)</v>
      </c>
      <c r="B183" s="105"/>
      <c r="C183" s="138" t="str">
        <f>IF(BS_CONTROLE[[#This Row],[DATA]]="","",WEEKNUM(BS_CONTROLE[[#This Row],[DATA]]))</f>
        <v/>
      </c>
      <c r="D183" s="107" t="s">
        <v>698</v>
      </c>
      <c r="E183" s="163">
        <v>149</v>
      </c>
      <c r="F183" s="129" t="s">
        <v>573</v>
      </c>
      <c r="G183" s="146" t="str">
        <f>IF(D183="","*",VLOOKUP(F183,BS_ATIVIDADE[],3,FALSE))</f>
        <v>TRILHO - SUBSTITUIÇÂO</v>
      </c>
      <c r="H183" s="109" t="s">
        <v>384</v>
      </c>
      <c r="I183" s="109" t="s">
        <v>384</v>
      </c>
      <c r="J183" s="108">
        <v>73</v>
      </c>
      <c r="K183" s="108">
        <v>162.83000000000001</v>
      </c>
      <c r="L183" s="108" t="s">
        <v>384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83" s="109">
        <v>0.41666666666666669</v>
      </c>
      <c r="P183" s="109">
        <v>4.1666666666666664E-2</v>
      </c>
      <c r="Q183" s="108">
        <v>10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1233</v>
      </c>
      <c r="W183" s="155" t="s">
        <v>867</v>
      </c>
      <c r="X183" s="107" t="s">
        <v>860</v>
      </c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PDM - SUBSTITUIÇÃO - TRILHO</v>
      </c>
      <c r="AJ183" s="9" t="str">
        <f>IF(BS_CONTROLE[[#This Row],[Atividade]]=0, "-", BS_CONTROLE[[#This Row],[Atividade]])</f>
        <v>PDM - SUBSTITUIÇÃO - TRILHO</v>
      </c>
      <c r="AK183" s="31" t="str">
        <f>BS_CONTROLE[[#This Row],[Local - Partida]]</f>
        <v>-</v>
      </c>
      <c r="AL183" s="31" t="str">
        <f>BS_CONTROLE[[#This Row],[Local - Encerramento]]</f>
        <v>-</v>
      </c>
      <c r="AM183" s="108" t="str">
        <f>IF(BS_CONTROLE[[#This Row],[Entre - Estações]]=0, "-", BS_CONTROLE[[#This Row],[Entre - Estações]])</f>
        <v>ZCT-ZUC</v>
      </c>
      <c r="AN183" s="108" t="str">
        <f>IF(BS_CONTROLE[[#This Row],[SB]]=0, "-", BS_CONTROLE[[#This Row],[SB]])</f>
        <v>ZCT163</v>
      </c>
      <c r="AO183" s="108">
        <f>IF(BS_CONTROLE[[#This Row],[SUB]]=0, "-", BS_CONTROLE[[#This Row],[SUB]])</f>
        <v>73</v>
      </c>
      <c r="AP183" s="108">
        <f>BS_CONTROLE[[#This Row],[KM - Inicio]]</f>
        <v>162.83000000000001</v>
      </c>
      <c r="AQ183" s="108">
        <f>BS_CONTROLE[[#This Row],[KM - Inicio]]</f>
        <v>162.83000000000001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1197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1234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/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>W9246092</v>
      </c>
      <c r="B190" s="105">
        <v>46092</v>
      </c>
      <c r="C190" s="138">
        <f>IF(BS_CONTROLE[[#This Row],[DATA]]="","",WEEKNUM(BS_CONTROLE[[#This Row],[DATA]]))</f>
        <v>11</v>
      </c>
      <c r="D190" s="107" t="s">
        <v>625</v>
      </c>
      <c r="E190" s="163">
        <v>156</v>
      </c>
      <c r="F190" s="129" t="s">
        <v>398</v>
      </c>
      <c r="G190" s="146" t="str">
        <f>IF(D190="","*",VLOOKUP(F190,BS_ATIVIDADE[],3,FALSE))</f>
        <v>OUTROS</v>
      </c>
      <c r="H190" s="109" t="s">
        <v>134</v>
      </c>
      <c r="I190" s="109" t="s">
        <v>180</v>
      </c>
      <c r="J190" s="108">
        <v>73</v>
      </c>
      <c r="K190" s="108">
        <v>6</v>
      </c>
      <c r="L190" s="108" t="s">
        <v>384</v>
      </c>
      <c r="M190" s="130" t="s">
        <v>1114</v>
      </c>
      <c r="N190" s="130" t="s">
        <v>1235</v>
      </c>
      <c r="O190" s="109">
        <v>0.54166666666666663</v>
      </c>
      <c r="P190" s="109">
        <v>4.1666666666666664E-2</v>
      </c>
      <c r="Q190" s="108">
        <v>1</v>
      </c>
      <c r="R190" s="10" t="str">
        <f>IFERROR(_xlfn.XLOOKUP(F190, BS_ATIVIDADE[ATIVIDADE],BS_ATIVIDADE[UNIDADE] ), "*")</f>
        <v>BINÁRIO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1077</v>
      </c>
      <c r="W190" s="155" t="s">
        <v>1236</v>
      </c>
      <c r="X190" s="107" t="s">
        <v>825</v>
      </c>
      <c r="Y190" s="132"/>
      <c r="Z190" s="107"/>
      <c r="AA190" s="108" t="s">
        <v>1237</v>
      </c>
      <c r="AB190" s="106" t="s">
        <v>906</v>
      </c>
      <c r="AC190" s="156"/>
      <c r="AD190" s="110">
        <v>0.41666666666666669</v>
      </c>
      <c r="AE190" s="108" t="s">
        <v>384</v>
      </c>
      <c r="AF190" s="108" t="s">
        <v>384</v>
      </c>
      <c r="AG190" s="108" t="s">
        <v>384</v>
      </c>
      <c r="AH190" s="15"/>
      <c r="AI190" s="129" t="str">
        <f>IF(BS_CONTROLE[[#This Row],[Atividade]]=0, "-", BS_CONTROLE[[#This Row],[Atividade]])</f>
        <v>DESLOCAMENTO</v>
      </c>
      <c r="AJ190" s="9" t="str">
        <f>IF(BS_CONTROLE[[#This Row],[Atividade]]=0, "-", BS_CONTROLE[[#This Row],[Atividade]])</f>
        <v>DESLOCAMENTO</v>
      </c>
      <c r="AK190" s="31" t="str">
        <f>BS_CONTROLE[[#This Row],[Local - Partida]]</f>
        <v>ZTO</v>
      </c>
      <c r="AL190" s="31" t="str">
        <f>BS_CONTROLE[[#This Row],[Local - Encerramento]]</f>
        <v>K58K592</v>
      </c>
      <c r="AM190" s="108" t="str">
        <f>IF(BS_CONTROLE[[#This Row],[Entre - Estações]]=0, "-", BS_CONTROLE[[#This Row],[Entre - Estações]])</f>
        <v>ZTO-ZTN</v>
      </c>
      <c r="AN190" s="108" t="str">
        <f>IF(BS_CONTROLE[[#This Row],[SB]]=0, "-", BS_CONTROLE[[#This Row],[SB]])</f>
        <v>ZTOZTN</v>
      </c>
      <c r="AO190" s="108">
        <f>IF(BS_CONTROLE[[#This Row],[SUB]]=0, "-", BS_CONTROLE[[#This Row],[SUB]])</f>
        <v>73</v>
      </c>
      <c r="AP190" s="108">
        <f>BS_CONTROLE[[#This Row],[KM - Inicio]]</f>
        <v>6</v>
      </c>
      <c r="AQ190" s="108">
        <f>BS_CONTROLE[[#This Row],[KM - Inicio]]</f>
        <v>6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BINÁRIO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1238</v>
      </c>
      <c r="X191" s="107" t="s">
        <v>825</v>
      </c>
      <c r="Y191" s="132"/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88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1239</v>
      </c>
      <c r="V1" s="281"/>
      <c r="W1" s="281"/>
    </row>
    <row r="2" spans="1:23" ht="15" customHeight="1">
      <c r="A2" s="90" t="s">
        <v>1240</v>
      </c>
      <c r="B2" s="90" t="s">
        <v>1241</v>
      </c>
      <c r="C2" s="90" t="s">
        <v>380</v>
      </c>
      <c r="D2" s="91" t="s">
        <v>770</v>
      </c>
      <c r="E2" s="91" t="s">
        <v>4</v>
      </c>
      <c r="F2" s="91" t="s">
        <v>1242</v>
      </c>
      <c r="G2" s="91" t="s">
        <v>1243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1244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-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Extra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ZEB-ZCZ</v>
      </c>
      <c r="F180" s="149" t="str">
        <f>IF(SP_NORTE!B183="","*",SP_NORTE!B183)</f>
        <v>*</v>
      </c>
      <c r="G180" s="149" t="str">
        <f>IF(SP_NORTE!D183="","*",SP_NORTE!D183)</f>
        <v>MAIKSON (TF-666)</v>
      </c>
      <c r="H180" s="149" t="str">
        <f>IF(SP_NORTE!F183="","*",SP_NORTE!F183)</f>
        <v>PDM - SUBSTITUIÇÃO - TRILHO</v>
      </c>
      <c r="I180" s="149" t="str">
        <f>IF(SP_NORTE!H183="","*",SP_NORTE!H183)</f>
        <v>-</v>
      </c>
      <c r="J180" s="149" t="e">
        <f>IF(SP_NORTE!#REF!="","*",SP_NORTE!#REF!)</f>
        <v>#REF!</v>
      </c>
      <c r="K180" s="142" t="str">
        <f>IF(SP_NORTE!M183="","*",SP_NORTE!M183)</f>
        <v>ZCT-ZUC</v>
      </c>
      <c r="L180" s="142" t="str">
        <f>IF(SP_NORTE!N183="","*",SP_NORTE!N183)</f>
        <v>ZCT163</v>
      </c>
      <c r="M180" s="143">
        <f>IF(SP_NORTE!J183="","*",SP_NORTE!J183)</f>
        <v>73</v>
      </c>
      <c r="N180" s="148">
        <f>IF(SP_NORTE!K183="","*",SP_NORTE!K183)</f>
        <v>162.83000000000001</v>
      </c>
      <c r="O180" s="148" t="str">
        <f>IF(SP_NORTE!L183="","*",SP_NORTE!L183)</f>
        <v>-</v>
      </c>
      <c r="P180" s="147">
        <f>IF(SP_NORTE!O183="","*",SP_NORTE!O183)</f>
        <v>0.41666666666666669</v>
      </c>
      <c r="Q180" s="147">
        <f>IF(SP_NORTE!P183="","*",SP_NORTE!P183)</f>
        <v>4.1666666666666664E-2</v>
      </c>
      <c r="R180" s="149" t="str">
        <f>IF(SP_NORTE!Q183="","*",CONCATENATE(SP_NORTE!Q183," ",SP_NORTE!R183))</f>
        <v>10 M</v>
      </c>
      <c r="S180" s="149" t="str">
        <f>IF(SP_NORTE!V183="","*",SP_NORTE!V183)</f>
        <v>Maicon</v>
      </c>
      <c r="T180" s="149" t="str">
        <f>IF(SP_NORTE!W183="","*",SP_NORTE!W183)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ZCZ-ZTI</v>
      </c>
      <c r="F187" s="149">
        <f>IF(SP_NORTE!B190="","*",SP_NORTE!B190)</f>
        <v>46092</v>
      </c>
      <c r="G187" s="149" t="str">
        <f>IF(SP_NORTE!D190="","*",SP_NORTE!D190)</f>
        <v>W92</v>
      </c>
      <c r="H187" s="149" t="str">
        <f>IF(SP_NORTE!F190="","*",SP_NORTE!F190)</f>
        <v>DESLOCAMENTO</v>
      </c>
      <c r="I187" s="149" t="str">
        <f>IF(SP_NORTE!H190="","*",SP_NORTE!H190)</f>
        <v>ZTO</v>
      </c>
      <c r="J187" s="149" t="str">
        <f>IF(SP_NORTE!I190="","*",SP_NORTE!I190)</f>
        <v>K58K592</v>
      </c>
      <c r="K187" s="142" t="str">
        <f>IF(SP_NORTE!M190="","*",SP_NORTE!M190)</f>
        <v>ZTO-ZTN</v>
      </c>
      <c r="L187" s="142" t="str">
        <f>IF(SP_NORTE!N190="","*",SP_NORTE!N190)</f>
        <v>ZTOZTN</v>
      </c>
      <c r="M187" s="143">
        <f>IF(SP_NORTE!J190="","*",SP_NORTE!J190)</f>
        <v>73</v>
      </c>
      <c r="N187" s="148">
        <f>IF(SP_NORTE!K190="","*",SP_NORTE!K190)</f>
        <v>6</v>
      </c>
      <c r="O187" s="148" t="str">
        <f>IF(SP_NORTE!L190="","*",SP_NORTE!L190)</f>
        <v>-</v>
      </c>
      <c r="P187" s="147">
        <f>IF(SP_NORTE!O190="","*",SP_NORTE!O190)</f>
        <v>0.54166666666666663</v>
      </c>
      <c r="Q187" s="147">
        <f>IF(SP_NORTE!P190="","*",SP_NORTE!P190)</f>
        <v>4.1666666666666664E-2</v>
      </c>
      <c r="R187" s="149" t="str">
        <f>IF(SP_NORTE!Q190="","*",CONCATENATE(SP_NORTE!Q190," ",SP_NORTE!R190))</f>
        <v>1 BINÁRIO</v>
      </c>
      <c r="S187" s="149" t="str">
        <f>IF(SP_NORTE!V190="","*",SP_NORTE!V190)</f>
        <v>PCM</v>
      </c>
      <c r="T187" s="149" t="str">
        <f>IF(SP_NORTE!W190="","*",SP_NORTE!W190)</f>
        <v xml:space="preserve"> Deslocamento </v>
      </c>
      <c r="U187" s="140">
        <f ca="1">_xlfn.XLOOKUP(G187&amp;$U$2,BS_CONTROLE[CHAVE],BS_CONTROLE[Quantidade_11],"-")</f>
        <v>0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1245</v>
      </c>
      <c r="C2" s="124" t="s">
        <v>755</v>
      </c>
      <c r="D2" s="79" t="s">
        <v>757</v>
      </c>
      <c r="E2" s="79" t="s">
        <v>1246</v>
      </c>
      <c r="F2" s="102" t="s">
        <v>1247</v>
      </c>
      <c r="G2" s="79" t="s">
        <v>1248</v>
      </c>
      <c r="H2" s="79" t="s">
        <v>1249</v>
      </c>
      <c r="I2" s="79" t="s">
        <v>1250</v>
      </c>
      <c r="J2" s="79" t="s">
        <v>1251</v>
      </c>
      <c r="K2" s="81" t="s">
        <v>1252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-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MAIKSON (TF-666)</v>
      </c>
      <c r="E171" s="97" t="str">
        <f>IF(SP_NORTE!H183="","*",SP_NORTE!H183)</f>
        <v>-</v>
      </c>
      <c r="F171" s="103" t="str">
        <f>IF(SP_NORTE!M183="","*",SP_NORTE!M183)</f>
        <v>ZCT-ZUC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*</v>
      </c>
      <c r="C178" s="98">
        <f>IF(SP_NORTE!B190="","*",SP_NORTE!B190)</f>
        <v>46092</v>
      </c>
      <c r="D178" s="97" t="str">
        <f>IF(SP_NORTE!D190="","*",SP_NORTE!D190)</f>
        <v>W92</v>
      </c>
      <c r="E178" s="97" t="str">
        <f>IF(SP_NORTE!H190="","*",SP_NORTE!H190)</f>
        <v>ZTO</v>
      </c>
      <c r="F178" s="103" t="str">
        <f>IF(SP_NORTE!M190="","*",SP_NORTE!M190)</f>
        <v>ZTO-ZTN</v>
      </c>
      <c r="G178" s="98" t="str">
        <f>IF(SP_NORTE!I190="","*",SP_NORTE!I190)</f>
        <v>K58K592</v>
      </c>
      <c r="H178" s="98" t="str">
        <f>IF(SP_NORTE!AB190="","*",SP_NORTE!AB190)</f>
        <v>FIXO + ESCALA</v>
      </c>
      <c r="I178" s="98" t="str">
        <f>IF(SP_NORTE!AC190="","*",SP_NORTE!AC190)</f>
        <v>*</v>
      </c>
      <c r="J178" s="99" t="str">
        <f>IF(SP_NORTE!AA190="","*",SP_NORTE!AA190)</f>
        <v>2 Carlos + Escala</v>
      </c>
      <c r="K178" s="100">
        <f>IF(SP_NORTE!AD190="","*",SP_NORTE!AD190)</f>
        <v>0.41666666666666669</v>
      </c>
    </row>
    <row r="179" spans="2:11" hidden="1">
      <c r="B179" s="97" t="str">
        <f>IF(SP_NORTE!Y191="","*",SP_NORTE!Y191)</f>
        <v>*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1253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1254</v>
      </c>
      <c r="D5" s="283"/>
      <c r="E5" s="283"/>
      <c r="F5" s="283"/>
      <c r="G5" s="283"/>
      <c r="H5" s="283"/>
      <c r="I5" s="283"/>
      <c r="J5" s="284"/>
      <c r="K5" s="285" t="s">
        <v>1255</v>
      </c>
      <c r="L5" s="286"/>
      <c r="M5" s="286"/>
      <c r="N5" s="286"/>
      <c r="O5" s="287" t="s">
        <v>1256</v>
      </c>
      <c r="P5" s="288"/>
    </row>
    <row r="6" spans="1:16" s="77" customFormat="1" ht="15" customHeight="1">
      <c r="A6" s="69" t="s">
        <v>1242</v>
      </c>
      <c r="B6" s="78" t="s">
        <v>1241</v>
      </c>
      <c r="C6" s="79" t="s">
        <v>770</v>
      </c>
      <c r="D6" s="80" t="s">
        <v>771</v>
      </c>
      <c r="E6" s="79" t="s">
        <v>1257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1258</v>
      </c>
      <c r="M6" s="83" t="s">
        <v>402</v>
      </c>
      <c r="N6" s="84" t="s">
        <v>765</v>
      </c>
      <c r="O6" s="160" t="s">
        <v>808</v>
      </c>
      <c r="P6" s="136" t="s">
        <v>1259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Oportunidade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6.25E-2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Extra</v>
      </c>
      <c r="C155" s="86" t="str">
        <f>IF(SP_NORTE!S183="","*",SP_NORTE!S183)</f>
        <v>SP NORTE</v>
      </c>
      <c r="D155" s="86" t="str">
        <f>IF(SP_NORTE!T183="","*",SP_NORTE!T183)</f>
        <v>ZEB-ZCZ</v>
      </c>
      <c r="E155" s="86" t="str">
        <f>IF(SP_NORTE!D183="","*",SP_NORTE!D183)</f>
        <v>MAIKSON (TF-666)</v>
      </c>
      <c r="F155" s="86" t="str">
        <f>IF(SP_NORTE!H183="","*",SP_NORTE!H183)</f>
        <v>-</v>
      </c>
      <c r="G155" s="86" t="str">
        <f>IF(SP_NORTE!M183="","*",SP_NORTE!M183)</f>
        <v>ZCT-ZUC</v>
      </c>
      <c r="H155" s="119">
        <f>IF(SP_NORTE!K183="","*",SP_NORTE!K183)</f>
        <v>162.83000000000001</v>
      </c>
      <c r="I155" s="116">
        <f>IF(SP_NORTE!O183="","*",SP_NORTE!O183)</f>
        <v>0.41666666666666669</v>
      </c>
      <c r="J155" s="116">
        <f>IF(SP_NORTE!P183="","*",SP_NORTE!P183)</f>
        <v>4.1666666666666664E-2</v>
      </c>
      <c r="K155" s="86" t="str">
        <f>IF(SP_NORTE!AK183="","*",SP_NORTE!AK183)</f>
        <v>-</v>
      </c>
      <c r="L155" s="86" t="str">
        <f>IF(SP_NORTE!AM183="","*",SP_NORTE!AM183)</f>
        <v>ZCT-ZUC</v>
      </c>
      <c r="M155" s="86">
        <f>IF(SP_NORTE!AP183="","*",SP_NORTE!AP183)</f>
        <v>162.83000000000001</v>
      </c>
      <c r="N155" s="86" t="str">
        <f>IF(SP_NORTE!AM183="","*",SP_NORTE!AM183)</f>
        <v>ZCT-ZUC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>
        <f>IF(SP_NORTE!B190="","*",SP_NORTE!B190)</f>
        <v>46092</v>
      </c>
      <c r="B162" s="86" t="str">
        <f>IF(SP_NORTE!X190="","*",SP_NORTE!X190)</f>
        <v>Oportunidade</v>
      </c>
      <c r="C162" s="86" t="str">
        <f>IF(SP_NORTE!S190="","*",SP_NORTE!S190)</f>
        <v>SP NORTE</v>
      </c>
      <c r="D162" s="86" t="str">
        <f>IF(SP_NORTE!T190="","*",SP_NORTE!T190)</f>
        <v>ZCZ-ZTI</v>
      </c>
      <c r="E162" s="86" t="str">
        <f>IF(SP_NORTE!D190="","*",SP_NORTE!D190)</f>
        <v>W92</v>
      </c>
      <c r="F162" s="86" t="str">
        <f>IF(SP_NORTE!H190="","*",SP_NORTE!H190)</f>
        <v>ZTO</v>
      </c>
      <c r="G162" s="86" t="str">
        <f>IF(SP_NORTE!M190="","*",SP_NORTE!M190)</f>
        <v>ZTO-ZTN</v>
      </c>
      <c r="H162" s="119">
        <f>IF(SP_NORTE!K190="","*",SP_NORTE!K190)</f>
        <v>6</v>
      </c>
      <c r="I162" s="116">
        <f>IF(SP_NORTE!O190="","*",SP_NORTE!O190)</f>
        <v>0.54166666666666663</v>
      </c>
      <c r="J162" s="116">
        <f>IF(SP_NORTE!P190="","*",SP_NORTE!P190)</f>
        <v>4.1666666666666664E-2</v>
      </c>
      <c r="K162" s="86" t="str">
        <f>IF(SP_NORTE!AK190="","*",SP_NORTE!AK190)</f>
        <v>ZTO</v>
      </c>
      <c r="L162" s="86" t="str">
        <f>IF(SP_NORTE!AM190="","*",SP_NORTE!AM190)</f>
        <v>ZTO-ZTN</v>
      </c>
      <c r="M162" s="86">
        <f>IF(SP_NORTE!AP190="","*",SP_NORTE!AP190)</f>
        <v>6</v>
      </c>
      <c r="N162" s="86" t="str">
        <f>IF(SP_NORTE!AM190="","*",SP_NORTE!AM190)</f>
        <v>ZTO-ZTN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1260</v>
      </c>
      <c r="C3" s="205" t="s">
        <v>1261</v>
      </c>
      <c r="D3" s="205" t="s">
        <v>1262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1263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1264</v>
      </c>
      <c r="E3" s="167" t="s">
        <v>1265</v>
      </c>
      <c r="F3" s="167" t="s">
        <v>1266</v>
      </c>
      <c r="G3" s="167" t="s">
        <v>1267</v>
      </c>
      <c r="H3" s="167" t="s">
        <v>1268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1269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1270</v>
      </c>
      <c r="C4" s="164" t="s">
        <v>1271</v>
      </c>
      <c r="D4" s="164" t="s">
        <v>1272</v>
      </c>
      <c r="E4" s="164" t="s">
        <v>1273</v>
      </c>
      <c r="F4" s="164" t="s">
        <v>4</v>
      </c>
      <c r="G4" s="164" t="s">
        <v>1274</v>
      </c>
    </row>
    <row r="5" spans="2:7">
      <c r="B5" s="165" t="s">
        <v>1275</v>
      </c>
      <c r="C5" s="165">
        <v>257068</v>
      </c>
      <c r="D5" s="165" t="s">
        <v>1276</v>
      </c>
      <c r="E5" s="165" t="s">
        <v>1277</v>
      </c>
      <c r="F5" s="165" t="s">
        <v>1277</v>
      </c>
      <c r="G5" s="166">
        <v>46296</v>
      </c>
    </row>
    <row r="6" spans="2:7">
      <c r="B6" s="165" t="s">
        <v>1278</v>
      </c>
      <c r="C6" s="165" t="s">
        <v>384</v>
      </c>
      <c r="D6" s="165" t="s">
        <v>384</v>
      </c>
      <c r="E6" s="165" t="s">
        <v>384</v>
      </c>
      <c r="F6" s="165" t="s">
        <v>1279</v>
      </c>
      <c r="G6" s="166" t="s">
        <v>384</v>
      </c>
    </row>
    <row r="7" spans="2:7">
      <c r="B7" s="165" t="s">
        <v>1280</v>
      </c>
      <c r="C7" s="165">
        <v>257472</v>
      </c>
      <c r="D7" s="165" t="s">
        <v>1281</v>
      </c>
      <c r="E7" s="165" t="s">
        <v>1282</v>
      </c>
      <c r="F7" s="165" t="s">
        <v>1282</v>
      </c>
      <c r="G7" s="166">
        <v>45992</v>
      </c>
    </row>
    <row r="8" spans="2:7">
      <c r="B8" s="165" t="s">
        <v>1283</v>
      </c>
      <c r="C8" s="165">
        <v>260307</v>
      </c>
      <c r="D8" s="165" t="s">
        <v>1284</v>
      </c>
      <c r="E8" s="165" t="s">
        <v>1285</v>
      </c>
      <c r="F8" s="165" t="s">
        <v>1282</v>
      </c>
      <c r="G8" s="166">
        <v>46082</v>
      </c>
    </row>
    <row r="9" spans="2:7">
      <c r="B9" s="165" t="s">
        <v>1286</v>
      </c>
      <c r="C9" s="165">
        <v>333033</v>
      </c>
      <c r="D9" s="165" t="s">
        <v>1287</v>
      </c>
      <c r="E9" s="165" t="s">
        <v>1279</v>
      </c>
      <c r="F9" s="165" t="s">
        <v>1288</v>
      </c>
      <c r="G9" s="165" t="s">
        <v>384</v>
      </c>
    </row>
    <row r="10" spans="2:7">
      <c r="B10" s="165" t="s">
        <v>1289</v>
      </c>
      <c r="C10" s="165">
        <v>263576</v>
      </c>
      <c r="D10" s="165"/>
      <c r="E10" s="165" t="s">
        <v>1279</v>
      </c>
      <c r="F10" s="165" t="s">
        <v>1288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1290</v>
      </c>
      <c r="C1" s="25" t="s">
        <v>831</v>
      </c>
      <c r="E1" s="25" t="s">
        <v>1253</v>
      </c>
      <c r="G1" s="25" t="s">
        <v>1291</v>
      </c>
      <c r="H1" s="27"/>
      <c r="I1" s="25" t="s">
        <v>1292</v>
      </c>
      <c r="J1" s="27"/>
      <c r="K1" s="25" t="s">
        <v>1293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1294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1295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1296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1299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1300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1301</v>
      </c>
      <c r="D13" s="4" t="s">
        <v>964</v>
      </c>
      <c r="E13" s="4" t="s">
        <v>1302</v>
      </c>
      <c r="F13" s="4" t="s">
        <v>1303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1304</v>
      </c>
      <c r="N13" s="4" t="s">
        <v>1305</v>
      </c>
      <c r="O13" s="4" t="s">
        <v>1306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1307</v>
      </c>
      <c r="U13" s="4" t="s">
        <v>1308</v>
      </c>
      <c r="V13" s="32" t="s">
        <v>1309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1310</v>
      </c>
      <c r="C14" s="34" t="s">
        <v>1311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1312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1308</v>
      </c>
      <c r="V14" s="35" t="s">
        <v>1309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1313</v>
      </c>
      <c r="B15" s="34" t="s">
        <v>1028</v>
      </c>
      <c r="C15" s="34" t="str">
        <f>""</f>
        <v/>
      </c>
      <c r="D15" s="34"/>
      <c r="E15" s="34"/>
      <c r="F15" s="34"/>
      <c r="G15" s="34" t="s">
        <v>1314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1243</v>
      </c>
      <c r="T15" s="34" t="s">
        <v>1243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1315</v>
      </c>
      <c r="L16" s="34"/>
      <c r="M16" s="34"/>
      <c r="N16" s="34"/>
      <c r="O16" s="34"/>
      <c r="P16" s="34"/>
      <c r="Q16" s="34"/>
      <c r="R16" s="34" t="s">
        <v>1316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1317</v>
      </c>
      <c r="B28" s="30" t="s">
        <v>1318</v>
      </c>
      <c r="C28" s="30" t="s">
        <v>1319</v>
      </c>
      <c r="D28" s="30" t="s">
        <v>1320</v>
      </c>
      <c r="E28" s="30" t="s">
        <v>1321</v>
      </c>
      <c r="F28" s="30" t="s">
        <v>1322</v>
      </c>
      <c r="G28" s="30" t="s">
        <v>1323</v>
      </c>
      <c r="H28" s="30" t="s">
        <v>1324</v>
      </c>
      <c r="I28" s="30" t="s">
        <v>1325</v>
      </c>
      <c r="J28" s="30" t="s">
        <v>1326</v>
      </c>
      <c r="K28" s="30" t="s">
        <v>1327</v>
      </c>
      <c r="L28" s="30" t="s">
        <v>1328</v>
      </c>
      <c r="M28" s="30" t="s">
        <v>1329</v>
      </c>
      <c r="N28" s="30" t="s">
        <v>1330</v>
      </c>
      <c r="O28" s="30" t="s">
        <v>1331</v>
      </c>
      <c r="P28" s="30" t="s">
        <v>1332</v>
      </c>
      <c r="Q28" s="30" t="s">
        <v>1333</v>
      </c>
      <c r="R28" s="30" t="s">
        <v>1334</v>
      </c>
      <c r="S28" s="30" t="s">
        <v>1335</v>
      </c>
      <c r="T28" s="30" t="s">
        <v>1336</v>
      </c>
      <c r="U28" s="30" t="s">
        <v>1337</v>
      </c>
      <c r="V28" s="30" t="s">
        <v>1338</v>
      </c>
      <c r="W28" s="30" t="s">
        <v>1339</v>
      </c>
      <c r="X28" s="30" t="s">
        <v>1340</v>
      </c>
      <c r="Y28" s="30" t="s">
        <v>1341</v>
      </c>
      <c r="Z28" s="30" t="s">
        <v>1342</v>
      </c>
      <c r="AA28" s="30" t="s">
        <v>1343</v>
      </c>
      <c r="AB28" s="30" t="s">
        <v>1344</v>
      </c>
      <c r="AC28" s="30" t="s">
        <v>1345</v>
      </c>
      <c r="AD28" s="30" t="s">
        <v>1346</v>
      </c>
      <c r="AE28" s="30" t="s">
        <v>1347</v>
      </c>
      <c r="AF28" s="30" t="s">
        <v>1348</v>
      </c>
      <c r="AG28" s="30" t="s">
        <v>1349</v>
      </c>
      <c r="AH28" s="30" t="s">
        <v>1350</v>
      </c>
      <c r="AI28" s="30" t="s">
        <v>1351</v>
      </c>
      <c r="AJ28" s="30" t="s">
        <v>1352</v>
      </c>
      <c r="AK28" s="30" t="s">
        <v>1353</v>
      </c>
      <c r="AL28" s="30" t="s">
        <v>1354</v>
      </c>
      <c r="AM28" s="30" t="s">
        <v>1355</v>
      </c>
      <c r="AN28" s="36" t="s">
        <v>1356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1357</v>
      </c>
      <c r="C29" s="34" t="s">
        <v>1358</v>
      </c>
      <c r="D29" s="34" t="s">
        <v>1007</v>
      </c>
      <c r="E29" s="34" t="s">
        <v>1028</v>
      </c>
      <c r="F29" s="34" t="s">
        <v>1359</v>
      </c>
      <c r="G29" s="34" t="s">
        <v>966</v>
      </c>
      <c r="H29" s="34" t="s">
        <v>1360</v>
      </c>
      <c r="I29" s="34" t="s">
        <v>880</v>
      </c>
      <c r="J29" s="34" t="s">
        <v>1008</v>
      </c>
      <c r="K29" s="34" t="s">
        <v>1008</v>
      </c>
      <c r="L29" s="34" t="s">
        <v>1361</v>
      </c>
      <c r="M29" s="34" t="s">
        <v>931</v>
      </c>
      <c r="N29" s="34" t="s">
        <v>1362</v>
      </c>
      <c r="O29" s="34" t="s">
        <v>1363</v>
      </c>
      <c r="P29" s="34" t="s">
        <v>1364</v>
      </c>
      <c r="Q29" s="34" t="s">
        <v>1365</v>
      </c>
      <c r="R29" s="34" t="s">
        <v>1366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1368</v>
      </c>
      <c r="AE29" s="34" t="s">
        <v>996</v>
      </c>
      <c r="AF29" s="34" t="s">
        <v>1067</v>
      </c>
      <c r="AG29" s="34" t="s">
        <v>1316</v>
      </c>
      <c r="AH29" s="34" t="s">
        <v>1369</v>
      </c>
      <c r="AI29" s="34" t="s">
        <v>1370</v>
      </c>
      <c r="AJ29" s="34" t="s">
        <v>1008</v>
      </c>
      <c r="AK29" s="34" t="s">
        <v>1370</v>
      </c>
      <c r="AL29" s="34" t="s">
        <v>1008</v>
      </c>
      <c r="AM29" s="34" t="s">
        <v>1308</v>
      </c>
      <c r="AN29" s="35" t="s">
        <v>1309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1314</v>
      </c>
      <c r="E30" s="34"/>
      <c r="F30" s="34" t="s">
        <v>1371</v>
      </c>
      <c r="G30" s="34" t="s">
        <v>1372</v>
      </c>
      <c r="H30" s="34" t="s">
        <v>1373</v>
      </c>
      <c r="I30" s="34" t="s">
        <v>1374</v>
      </c>
      <c r="J30" s="34"/>
      <c r="K30" s="34"/>
      <c r="L30" s="34" t="s">
        <v>1375</v>
      </c>
      <c r="M30" s="34" t="s">
        <v>874</v>
      </c>
      <c r="N30" s="34" t="s">
        <v>880</v>
      </c>
      <c r="O30" s="34" t="s">
        <v>946</v>
      </c>
      <c r="P30" s="34" t="s">
        <v>1376</v>
      </c>
      <c r="Q30" s="34" t="s">
        <v>856</v>
      </c>
      <c r="R30" s="34"/>
      <c r="S30" s="34" t="s">
        <v>1365</v>
      </c>
      <c r="T30" s="34" t="s">
        <v>1377</v>
      </c>
      <c r="U30" s="34" t="s">
        <v>880</v>
      </c>
      <c r="V30" s="34" t="s">
        <v>1377</v>
      </c>
      <c r="W30" s="34" t="s">
        <v>880</v>
      </c>
      <c r="X30" s="34" t="s">
        <v>1377</v>
      </c>
      <c r="Y30" s="34" t="s">
        <v>880</v>
      </c>
      <c r="Z30" s="34" t="s">
        <v>1377</v>
      </c>
      <c r="AA30" s="34" t="s">
        <v>880</v>
      </c>
      <c r="AB30" s="34"/>
      <c r="AC30" s="34"/>
      <c r="AD30" s="34"/>
      <c r="AE30" s="34" t="s">
        <v>1378</v>
      </c>
      <c r="AF30" s="34"/>
      <c r="AG30" s="34"/>
      <c r="AH30" s="34"/>
      <c r="AI30" s="34" t="s">
        <v>1194</v>
      </c>
      <c r="AJ30" s="34" t="s">
        <v>1379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1380</v>
      </c>
      <c r="E31" s="34"/>
      <c r="F31" s="34"/>
      <c r="G31" s="34"/>
      <c r="H31" s="34"/>
      <c r="I31" s="34"/>
      <c r="J31" s="34"/>
      <c r="K31" s="34"/>
      <c r="L31" s="34" t="s">
        <v>1381</v>
      </c>
      <c r="M31" s="34" t="s">
        <v>1382</v>
      </c>
      <c r="N31" s="34" t="s">
        <v>923</v>
      </c>
      <c r="O31" s="34" t="s">
        <v>1383</v>
      </c>
      <c r="P31" s="34" t="s">
        <v>912</v>
      </c>
      <c r="Q31" s="34" t="s">
        <v>1384</v>
      </c>
      <c r="R31" s="34"/>
      <c r="S31" s="34" t="s">
        <v>856</v>
      </c>
      <c r="T31" s="34"/>
      <c r="U31" s="34" t="s">
        <v>1385</v>
      </c>
      <c r="V31" s="34"/>
      <c r="W31" s="34" t="s">
        <v>1385</v>
      </c>
      <c r="X31" s="34"/>
      <c r="Y31" s="34" t="s">
        <v>1385</v>
      </c>
      <c r="Z31" s="34"/>
      <c r="AA31" s="34" t="s">
        <v>1385</v>
      </c>
      <c r="AB31" s="34"/>
      <c r="AC31" s="34"/>
      <c r="AD31" s="34"/>
      <c r="AE31" s="34" t="s">
        <v>1386</v>
      </c>
      <c r="AF31" s="34"/>
      <c r="AG31" s="34"/>
      <c r="AH31" s="34"/>
      <c r="AI31" s="34" t="s">
        <v>1387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1389</v>
      </c>
      <c r="R32" s="34"/>
      <c r="S32" s="34" t="s">
        <v>1384</v>
      </c>
      <c r="T32" s="34"/>
      <c r="U32" s="34" t="s">
        <v>1390</v>
      </c>
      <c r="V32" s="34"/>
      <c r="W32" s="34" t="s">
        <v>1390</v>
      </c>
      <c r="X32" s="34"/>
      <c r="Y32" s="34" t="s">
        <v>1390</v>
      </c>
      <c r="Z32" s="34"/>
      <c r="AA32" s="34" t="s">
        <v>1390</v>
      </c>
      <c r="AB32" s="34"/>
      <c r="AC32" s="34"/>
      <c r="AD32" s="34"/>
      <c r="AE32" s="34"/>
      <c r="AF32" s="34"/>
      <c r="AG32" s="34"/>
      <c r="AH32" s="34"/>
      <c r="AI32" s="34" t="s">
        <v>1381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1391</v>
      </c>
      <c r="E33" s="34"/>
      <c r="F33" s="34"/>
      <c r="G33" s="34"/>
      <c r="H33" s="34"/>
      <c r="I33" s="34"/>
      <c r="J33" s="34"/>
      <c r="K33" s="34"/>
      <c r="L33" s="34" t="s">
        <v>1392</v>
      </c>
      <c r="M33" s="34"/>
      <c r="N33" s="34"/>
      <c r="O33" s="34"/>
      <c r="P33" s="34"/>
      <c r="Q33" s="34" t="s">
        <v>925</v>
      </c>
      <c r="R33" s="34"/>
      <c r="S33" s="34" t="s">
        <v>1389</v>
      </c>
      <c r="T33" s="34"/>
      <c r="U33" s="34" t="s">
        <v>1393</v>
      </c>
      <c r="V33" s="34"/>
      <c r="W33" s="34" t="s">
        <v>1393</v>
      </c>
      <c r="X33" s="34"/>
      <c r="Y33" s="34" t="s">
        <v>1393</v>
      </c>
      <c r="Z33" s="34"/>
      <c r="AA33" s="34" t="s">
        <v>1393</v>
      </c>
      <c r="AB33" s="34"/>
      <c r="AC33" s="34"/>
      <c r="AD33" s="34"/>
      <c r="AE33" s="34"/>
      <c r="AF33" s="34"/>
      <c r="AG33" s="34"/>
      <c r="AH33" s="34"/>
      <c r="AI33" s="34" t="s">
        <v>1392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1394</v>
      </c>
      <c r="M34" s="34"/>
      <c r="N34" s="34"/>
      <c r="O34" s="34"/>
      <c r="P34" s="34"/>
      <c r="Q34" s="34" t="s">
        <v>1395</v>
      </c>
      <c r="R34" s="34"/>
      <c r="S34" s="34" t="s">
        <v>925</v>
      </c>
      <c r="T34" s="34"/>
      <c r="U34" s="34" t="s">
        <v>1396</v>
      </c>
      <c r="V34" s="34"/>
      <c r="W34" s="34" t="s">
        <v>1396</v>
      </c>
      <c r="X34" s="34"/>
      <c r="Y34" s="34" t="s">
        <v>1396</v>
      </c>
      <c r="Z34" s="34"/>
      <c r="AA34" s="34" t="s">
        <v>1396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1397</v>
      </c>
      <c r="M35" s="34"/>
      <c r="N35" s="34"/>
      <c r="O35" s="34"/>
      <c r="P35" s="34"/>
      <c r="Q35" s="34" t="s">
        <v>1398</v>
      </c>
      <c r="R35" s="34"/>
      <c r="S35" s="34" t="s">
        <v>1395</v>
      </c>
      <c r="T35" s="34"/>
      <c r="U35" s="34" t="s">
        <v>1399</v>
      </c>
      <c r="V35" s="34"/>
      <c r="W35" s="34" t="s">
        <v>1399</v>
      </c>
      <c r="X35" s="34"/>
      <c r="Y35" s="34" t="s">
        <v>1399</v>
      </c>
      <c r="Z35" s="34"/>
      <c r="AA35" s="34" t="s">
        <v>1399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1398</v>
      </c>
      <c r="T36" s="34"/>
      <c r="U36" s="34" t="s">
        <v>1400</v>
      </c>
      <c r="V36" s="34"/>
      <c r="W36" s="34" t="s">
        <v>1400</v>
      </c>
      <c r="X36" s="34"/>
      <c r="Y36" s="34" t="s">
        <v>1400</v>
      </c>
      <c r="Z36" s="34"/>
      <c r="AA36" s="34" t="s">
        <v>1400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1401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1402</v>
      </c>
      <c r="R38" s="34"/>
      <c r="S38" s="34" t="s">
        <v>1401</v>
      </c>
      <c r="T38" s="34"/>
      <c r="U38" s="34" t="s">
        <v>1403</v>
      </c>
      <c r="V38" s="34"/>
      <c r="W38" s="34" t="s">
        <v>1403</v>
      </c>
      <c r="X38" s="34"/>
      <c r="Y38" s="34" t="s">
        <v>1403</v>
      </c>
      <c r="Z38" s="34"/>
      <c r="AA38" s="34" t="s">
        <v>1403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1404</v>
      </c>
      <c r="R39" s="37"/>
      <c r="S39" s="37" t="s">
        <v>1402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2026-03-10T22:48:16Z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