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55" documentId="8_{B6337239-1A00-434D-AAD0-422EA1FEB5AE}" xr6:coauthVersionLast="47" xr6:coauthVersionMax="47" xr10:uidLastSave="{9323838A-5E33-4EE0-8E68-CE910380FF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30" i="1" l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<sst xmlns="http://schemas.openxmlformats.org/spreadsheetml/2006/main" count="9309" uniqueCount="1899">
  <si>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</si>
  <si>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</si>
  <si>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</si>
  <si>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</si>
  <si>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</si>
  <si>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</si>
  <si>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</si>
  <si>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</si>
  <si>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</si>
  <si>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</si>
  <si>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</si>
  <si>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</si>
  <si>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</si>
  <si>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</si>
  <si>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</si>
  <si>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</si>
  <si>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</si>
  <si>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</si>
  <si>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</si>
  <si>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</si>
  <si>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</si>
  <si>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</si>
  <si>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</si>
  <si>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</si>
  <si>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</si>
  <si>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</si>
  <si>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</si>
  <si>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</si>
  <si>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</si>
  <si>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</si>
  <si>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</si>
  <si>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</si>
  <si>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</si>
  <si>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</si>
  <si>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</si>
  <si>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</si>
  <si>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</si>
  <si>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</si>
  <si>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</si>
  <si>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</si>
  <si>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</si>
  <si>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</si>
  <si>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</si>
  <si>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</si>
  <si>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</si>
  <si>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</si>
  <si>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</si>
  <si>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</si>
  <si>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</si>
  <si>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</si>
  <si>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</si>
  <si>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</si>
  <si>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</si>
  <si>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</si>
  <si>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</si>
  <si>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</si>
  <si>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</si>
  <si>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</si>
  <si>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</si>
  <si>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</si>
  <si>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</si>
  <si>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</si>
  <si>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</si>
  <si>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</si>
  <si>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</si>
  <si>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</si>
  <si>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</si>
  <si>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</si>
  <si>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</si>
  <si>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</si>
  <si>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</si>
  <si>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</si>
  <si>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</si>
  <si>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</si>
  <si>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</si>
  <si>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</si>
  <si>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</si>
  <si>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</si>
  <si>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</si>
  <si>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</si>
  <si>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</si>
  <si>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</si>
  <si>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</si>
  <si>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</si>
  <si>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</si>
  <si>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</si>
  <si>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</si>
  <si>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</si>
  <si>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</si>
  <si>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</si>
  <si>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</si>
  <si>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</si>
  <si>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</si>
  <si>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</si>
  <si>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</si>
  <si>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</si>
  <si>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</si>
  <si>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</si>
  <si>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</si>
  <si>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</si>
  <si>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</si>
  <si>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</si>
  <si>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</si>
  <si>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</si>
  <si>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</si>
  <si>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</si>
  <si>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</si>
  <si>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</si>
  <si>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</si>
  <si>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</si>
  <si>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</si>
  <si>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</si>
  <si>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</si>
  <si>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</si>
  <si>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</si>
  <si>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</si>
  <si>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</si>
  <si>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</si>
  <si>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</si>
  <si>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</si>
  <si>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</si>
  <si>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</si>
  <si>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</si>
  <si>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</si>
  <si>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</si>
  <si>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</si>
  <si>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</si>
  <si>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</si>
  <si>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</si>
  <si>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</si>
  <si>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</si>
  <si>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</si>
  <si>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</si>
  <si>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</si>
  <si>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</si>
  <si>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</si>
  <si>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</si>
  <si>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</si>
  <si>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</si>
  <si>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</si>
  <si>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</si>
  <si>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</si>
  <si>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</si>
  <si>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</si>
  <si>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</si>
  <si>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</si>
  <si>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</si>
  <si>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</si>
  <si>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</si>
  <si>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</si>
  <si>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</si>
  <si>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</si>
  <si>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</si>
  <si>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</si>
  <si>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</si>
  <si>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</si>
  <si>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</si>
  <si>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</si>
  <si>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</si>
  <si>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</si>
  <si>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</si>
  <si>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</si>
  <si>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</si>
  <si>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</si>
  <si>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</si>
  <si>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</si>
  <si>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</si>
  <si>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</si>
  <si>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</si>
  <si>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</si>
  <si>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</si>
  <si>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</si>
  <si>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</si>
  <si>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</si>
  <si>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</si>
  <si>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</si>
  <si>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</si>
  <si>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</si>
  <si>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</si>
  <si>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</si>
  <si>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</si>
  <si>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</si>
  <si>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</si>
  <si>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</si>
  <si>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</si>
  <si>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</si>
  <si>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</si>
  <si>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</si>
  <si>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</si>
  <si>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</si>
  <si>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</si>
  <si>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</si>
  <si>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</si>
  <si>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</si>
  <si>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</si>
  <si>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</si>
  <si>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</si>
  <si>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</si>
  <si>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</si>
  <si>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</si>
  <si>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</si>
  <si>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</si>
  <si>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</si>
  <si>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</si>
  <si>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</si>
  <si>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</si>
  <si>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</si>
  <si>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</si>
  <si>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</si>
  <si>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</si>
  <si>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</si>
  <si>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</si>
  <si>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</si>
  <si>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</si>
  <si>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</si>
  <si>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</si>
  <si>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</si>
  <si>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</si>
  <si>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</si>
  <si>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</si>
  <si>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</si>
  <si>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</si>
  <si>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</si>
  <si>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</si>
  <si>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</si>
  <si>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</si>
  <si>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</si>
  <si>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</si>
  <si>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</si>
  <si>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</si>
  <si>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</si>
  <si>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</si>
  <si>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</si>
  <si>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</si>
  <si>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</si>
  <si>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</si>
  <si>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</si>
  <si>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</si>
  <si>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</si>
  <si>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</si>
  <si>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</si>
  <si>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</si>
  <si>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</si>
  <si>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</si>
  <si>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</si>
  <si>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</si>
  <si>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</si>
  <si>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</si>
  <si>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</si>
  <si>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</si>
  <si>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</si>
  <si>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</si>
  <si>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</si>
  <si>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</si>
  <si>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</si>
  <si>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</si>
  <si>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</si>
  <si>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</si>
  <si>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</si>
  <si>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</si>
  <si>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</si>
  <si>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</si>
  <si>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</si>
  <si>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</si>
  <si>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</si>
  <si>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</si>
  <si>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</si>
  <si>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</si>
  <si>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</si>
  <si>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</si>
  <si>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</si>
  <si>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</si>
  <si>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</si>
  <si>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</si>
  <si>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</si>
  <si>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</si>
  <si>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</si>
  <si>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</si>
  <si>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</si>
  <si>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</si>
  <si>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</si>
  <si>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</si>
  <si>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</si>
  <si>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</si>
  <si>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</si>
  <si>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</si>
  <si>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</si>
  <si>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</si>
  <si>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</si>
  <si>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</si>
  <si>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</si>
  <si>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</si>
  <si>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</si>
  <si>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</si>
  <si>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</si>
  <si>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</si>
  <si>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</si>
  <si>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</si>
  <si>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</si>
  <si>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</si>
  <si>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</si>
  <si>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</si>
  <si>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</si>
  <si>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</si>
  <si>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</si>
  <si>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</si>
  <si>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</si>
  <si>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</si>
  <si>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</si>
  <si>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</si>
  <si>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</si>
  <si>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</si>
  <si>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</si>
  <si>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</si>
  <si>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</si>
  <si>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</si>
  <si>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</si>
  <si>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</si>
  <si>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</si>
  <si>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</si>
  <si>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</si>
  <si>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</si>
  <si>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</si>
  <si>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</si>
  <si>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</si>
  <si>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</si>
  <si>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</si>
  <si>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</si>
  <si>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</si>
  <si>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</si>
  <si>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</si>
  <si>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</si>
  <si>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</si>
  <si>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</si>
  <si>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</si>
  <si>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</si>
  <si>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</si>
  <si>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</si>
  <si>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</si>
  <si>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</si>
  <si>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</si>
  <si>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</si>
  <si>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</si>
  <si>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</si>
  <si>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</si>
  <si>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</si>
  <si>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</si>
  <si>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</si>
  <si>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</si>
  <si>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</si>
  <si>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</si>
  <si>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</si>
  <si>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</si>
  <si>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</si>
  <si>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</si>
  <si>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</si>
  <si>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</si>
  <si>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</si>
  <si>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</si>
  <si>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</si>
  <si>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</si>
  <si>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</si>
  <si>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</si>
  <si>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</si>
  <si>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</si>
  <si>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</si>
  <si>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</si>
  <si>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</si>
  <si>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</si>
  <si>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</si>
  <si>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</si>
  <si>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</si>
  <si>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</si>
  <si>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</si>
  <si>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</si>
  <si>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</si>
  <si>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</si>
  <si>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</si>
  <si>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</si>
  <si>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</si>
  <si>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</si>
  <si>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</si>
  <si>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</si>
  <si>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</si>
  <si>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</si>
  <si>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</si>
  <si>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</si>
  <si>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</si>
  <si>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</si>
  <si>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</si>
  <si>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</si>
  <si>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</si>
  <si>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</si>
  <si>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</si>
  <si>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</si>
  <si>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</si>
  <si>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</si>
  <si>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</si>
  <si>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</si>
  <si>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</si>
  <si>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</si>
  <si>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</si>
  <si>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</si>
  <si>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</si>
  <si>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</si>
  <si>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</si>
  <si>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</si>
  <si>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</si>
  <si>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</si>
  <si>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</si>
  <si>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</si>
  <si>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</si>
  <si>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</si>
  <si>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</si>
  <si>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</si>
  <si>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</si>
  <si>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</si>
  <si>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</si>
  <si>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</si>
  <si>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</si>
  <si>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</si>
  <si>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</si>
  <si>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</si>
  <si>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</si>
  <si>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</si>
  <si>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</si>
  <si>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</si>
  <si>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</si>
  <si>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</si>
  <si>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</si>
  <si>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</si>
  <si>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</si>
  <si>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</si>
  <si>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</si>
  <si>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</si>
  <si>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</si>
  <si>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</si>
  <si>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</si>
  <si>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</si>
  <si>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</si>
  <si>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</si>
  <si>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</si>
  <si>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</si>
  <si>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</si>
  <si>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</si>
  <si>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</si>
  <si>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</si>
  <si>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</si>
  <si>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</si>
  <si>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</si>
  <si>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</si>
  <si>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</si>
  <si>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</si>
  <si>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</si>
  <si>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</si>
  <si>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</si>
  <si>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</si>
  <si>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</si>
  <si>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</si>
  <si>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</si>
  <si>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</si>
  <si>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</si>
  <si>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</si>
  <si>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</si>
  <si>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</si>
  <si>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</si>
  <si>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</si>
  <si>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</si>
  <si>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</si>
  <si>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</si>
  <si>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</si>
  <si>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</si>
  <si>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</si>
  <si>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</si>
  <si>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</si>
  <si>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</si>
  <si>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</si>
  <si>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</si>
  <si>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</si>
  <si>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</si>
  <si>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</si>
  <si>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</si>
  <si>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</si>
  <si>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</si>
  <si>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</si>
  <si>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</si>
  <si>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</si>
  <si>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</si>
  <si>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</si>
  <si>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</si>
  <si>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</si>
  <si>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</si>
  <si>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</si>
  <si>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</si>
  <si>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</si>
  <si>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</si>
  <si>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</si>
  <si>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</si>
  <si>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</si>
  <si>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</si>
  <si>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</si>
  <si>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</si>
  <si>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</si>
  <si>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</si>
  <si>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</si>
  <si>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</si>
  <si>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</si>
  <si>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</si>
  <si>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</si>
  <si>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</si>
  <si>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</si>
  <si>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</si>
  <si>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</si>
  <si>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</si>
  <si>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</si>
  <si>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</si>
  <si>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</si>
  <si>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</si>
  <si>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</si>
  <si>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</si>
  <si>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</si>
  <si>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</si>
  <si>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</si>
  <si>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</si>
  <si>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</si>
  <si>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</si>
  <si>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</si>
  <si>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</si>
  <si>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</si>
  <si>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</si>
  <si>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</si>
  <si>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</si>
  <si>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</si>
  <si>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</si>
  <si>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</si>
  <si>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</si>
  <si>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</si>
  <si>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</si>
  <si>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</si>
  <si>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</si>
  <si>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</si>
  <si>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</si>
  <si>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</si>
  <si>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</si>
  <si>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</si>
  <si>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</si>
  <si>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</si>
  <si>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</si>
  <si>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</si>
  <si>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</si>
  <si>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</si>
  <si>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</si>
  <si>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</si>
  <si>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</si>
  <si>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</si>
  <si>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</si>
  <si>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</si>
  <si>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</si>
  <si>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</si>
  <si>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</si>
  <si>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</si>
  <si>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</si>
  <si>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</si>
  <si>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</si>
  <si>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</si>
  <si>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</si>
  <si>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</si>
  <si>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</si>
  <si>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</si>
  <si>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</si>
  <si>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</si>
  <si>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</si>
  <si>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</si>
  <si>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</si>
  <si>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</si>
  <si>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</si>
  <si>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</si>
  <si>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</si>
  <si>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</si>
  <si>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</si>
  <si>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</si>
  <si>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</si>
  <si>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</si>
  <si>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</si>
  <si>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</si>
  <si>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</si>
  <si>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</si>
  <si>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</si>
  <si>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</si>
  <si>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</si>
  <si>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</si>
  <si>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</si>
  <si>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</si>
  <si>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</si>
  <si>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</si>
  <si>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</si>
  <si>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</si>
  <si>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</si>
  <si>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</si>
  <si>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</si>
  <si>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</si>
  <si>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</si>
  <si>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</si>
  <si>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</si>
  <si>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</si>
  <si>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</si>
  <si>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</si>
  <si>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</si>
  <si>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</si>
  <si>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</si>
  <si>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</si>
  <si>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</si>
  <si>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</si>
  <si>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</si>
  <si>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</si>
  <si>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</si>
  <si>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</si>
  <si>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</si>
  <si>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</si>
  <si>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</si>
  <si>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</si>
  <si>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</si>
  <si>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</si>
  <si>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</si>
  <si>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</si>
  <si>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</si>
  <si>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</si>
  <si>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</si>
  <si>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</si>
  <si>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</si>
  <si>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</si>
  <si>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</si>
  <si>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</si>
  <si>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</si>
  <si>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</si>
  <si>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</si>
  <si>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</si>
  <si>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</si>
  <si>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</si>
  <si>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</si>
  <si>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</si>
  <si>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</si>
  <si>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</si>
  <si>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</si>
  <si>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</si>
  <si>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</si>
  <si>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</si>
  <si>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</si>
  <si>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</si>
  <si>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</si>
  <si>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</si>
  <si>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</si>
  <si>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</si>
  <si>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</si>
  <si>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</si>
  <si>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</si>
  <si>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</si>
  <si>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</si>
  <si>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</si>
  <si>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</si>
  <si>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</si>
  <si>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</si>
  <si>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</si>
  <si>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</si>
  <si>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</si>
  <si>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</si>
  <si>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</si>
  <si>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</si>
  <si>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</si>
  <si>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</si>
  <si>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</si>
  <si>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</si>
  <si>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</si>
  <si>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</si>
  <si>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</si>
  <si>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</si>
  <si>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</si>
  <si>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</si>
  <si>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</si>
  <si>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</si>
  <si>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</si>
  <si>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</si>
  <si>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</si>
  <si>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</si>
  <si>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</si>
  <si>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</si>
  <si>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</si>
  <si>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</si>
  <si>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</si>
  <si>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</si>
  <si>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</si>
  <si>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</si>
  <si>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</si>
  <si>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</si>
  <si>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</si>
  <si>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</si>
  <si>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</si>
  <si>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</si>
  <si>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</si>
  <si>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</si>
  <si>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</si>
  <si>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</si>
  <si>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</si>
  <si>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</si>
  <si>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</si>
  <si>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</si>
  <si>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</si>
  <si>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</si>
  <si>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</si>
  <si>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</si>
  <si>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</si>
  <si>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</si>
  <si>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</si>
  <si>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</si>
  <si>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</si>
  <si>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</si>
  <si>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</si>
  <si>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</si>
  <si>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</si>
  <si>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</si>
  <si>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</si>
  <si>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</si>
  <si>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</si>
  <si>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</si>
  <si>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</si>
  <si>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</si>
  <si>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</si>
  <si>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</si>
  <si>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</si>
  <si>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</si>
  <si>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</si>
  <si>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</si>
  <si>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</si>
  <si>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</si>
  <si>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</si>
  <si>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</si>
  <si>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</si>
  <si>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</si>
  <si>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</si>
  <si>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</si>
  <si>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</si>
  <si>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</si>
  <si>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</si>
  <si>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</si>
  <si>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</si>
  <si>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</si>
  <si>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</si>
  <si>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</si>
  <si>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</si>
  <si>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</si>
  <si>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</si>
  <si>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</si>
  <si>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</si>
  <si>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</si>
  <si>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</si>
  <si>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</si>
  <si>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</si>
  <si>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</si>
  <si>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</si>
  <si>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</si>
  <si>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</si>
  <si>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</si>
  <si>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</si>
  <si>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</si>
  <si>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</si>
  <si>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</si>
  <si>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</si>
  <si>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</si>
  <si>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</si>
  <si>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</si>
  <si>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</si>
  <si>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</si>
  <si>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</si>
  <si>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</si>
  <si>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</si>
  <si>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</si>
  <si>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</si>
  <si>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</si>
  <si>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</si>
  <si>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</si>
  <si>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</si>
  <si>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</si>
  <si>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</si>
  <si>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</si>
  <si>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</si>
  <si>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</si>
  <si>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</si>
  <si>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</si>
  <si>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</si>
  <si>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</si>
  <si>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</si>
  <si>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</si>
  <si>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</si>
  <si>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</si>
  <si>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</si>
  <si>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</si>
  <si>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</si>
  <si>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</si>
  <si>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</si>
  <si>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</si>
  <si>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</si>
  <si>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</si>
  <si>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</si>
  <si>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</si>
  <si>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</si>
  <si>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</si>
  <si>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</si>
  <si>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</si>
  <si>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</si>
  <si>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</si>
  <si>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</si>
  <si>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</si>
  <si>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</si>
  <si>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</si>
  <si>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</si>
  <si>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</si>
  <si>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</si>
  <si>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</si>
  <si>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</si>
  <si>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</si>
  <si>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</si>
  <si>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</si>
  <si>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</si>
  <si>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</si>
  <si>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</si>
  <si>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</si>
  <si>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</si>
  <si>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</si>
  <si>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</si>
  <si>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</si>
  <si>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</si>
  <si>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</si>
  <si>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</si>
  <si>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</si>
  <si>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</si>
  <si>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</si>
  <si>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</si>
  <si>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</si>
  <si>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</si>
  <si>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</si>
  <si>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</si>
  <si>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</si>
  <si>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</si>
  <si>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</si>
  <si>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</si>
  <si>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</si>
  <si>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</si>
  <si>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</si>
  <si>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</si>
  <si>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</si>
  <si>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</si>
  <si>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</si>
  <si>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</si>
  <si>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</si>
  <si>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</si>
  <si>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</si>
  <si>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</si>
  <si>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</si>
  <si>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</si>
  <si>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</si>
  <si>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</si>
  <si>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</si>
  <si>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</si>
  <si>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</si>
  <si>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</si>
  <si>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</si>
  <si>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</si>
  <si>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</si>
  <si>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</si>
  <si>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</si>
  <si>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</si>
  <si>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</si>
  <si>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</si>
  <si>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</si>
  <si>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</si>
  <si>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</si>
  <si>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</si>
  <si>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</si>
  <si>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</si>
  <si>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</si>
  <si>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</si>
  <si>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</si>
  <si>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</si>
  <si>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</si>
  <si>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</si>
  <si>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</si>
  <si>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</si>
  <si>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</si>
  <si>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</si>
  <si>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</si>
  <si>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</si>
  <si>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</si>
  <si>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</si>
  <si>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</si>
  <si>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</si>
  <si>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</si>
  <si>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</si>
  <si>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</si>
  <si>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</si>
  <si>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</si>
  <si>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</si>
  <si>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</si>
  <si>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</si>
  <si>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</si>
  <si>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</si>
  <si>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</si>
  <si>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</si>
  <si>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</si>
  <si>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</si>
  <si>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</si>
  <si>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</si>
  <si>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</si>
  <si>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</si>
  <si>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</si>
  <si>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</si>
  <si>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</si>
  <si>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</si>
  <si>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</si>
  <si>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</si>
  <si>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</si>
  <si>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</si>
  <si>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</si>
  <si>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</si>
  <si>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</si>
  <si>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</si>
  <si>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</si>
  <si>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</si>
  <si>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</si>
  <si>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</si>
  <si>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</si>
  <si>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</si>
  <si>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</si>
  <si>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</si>
  <si>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</si>
  <si>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</si>
  <si>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</si>
  <si>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</si>
  <si>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</si>
  <si>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</si>
  <si>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</si>
  <si>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</si>
  <si>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</si>
  <si>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</si>
  <si>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</si>
  <si>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</si>
  <si>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</si>
  <si>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</si>
  <si>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</si>
  <si>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</si>
  <si>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</si>
  <si>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</si>
  <si>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</si>
  <si>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</si>
  <si>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</si>
  <si>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</si>
  <si>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</si>
  <si>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</si>
  <si>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</si>
  <si>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</si>
  <si>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</si>
  <si>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</si>
  <si>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</si>
  <si>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</si>
  <si>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</si>
  <si>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</si>
  <si>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</si>
  <si>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</si>
  <si>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</si>
  <si>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</si>
  <si>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</si>
  <si>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</si>
  <si>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</si>
  <si>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</si>
  <si>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</si>
  <si>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</si>
  <si>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</si>
  <si>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</si>
  <si>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</si>
  <si>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</si>
  <si>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</si>
  <si>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</si>
  <si>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</si>
  <si>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</si>
  <si>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</si>
  <si>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</si>
  <si>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</si>
  <si>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</si>
  <si>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</si>
  <si>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</si>
  <si>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</si>
  <si>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</si>
  <si>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</si>
  <si>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</si>
  <si>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</si>
  <si>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</si>
  <si>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</si>
  <si>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</si>
  <si>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</si>
  <si>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</si>
  <si>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</si>
  <si>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</si>
  <si>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</si>
  <si>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</si>
  <si>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</si>
  <si>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</si>
  <si>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</si>
  <si>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</si>
  <si>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</si>
  <si>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</si>
  <si>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</si>
  <si>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</si>
  <si>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</si>
  <si>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</si>
  <si>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</si>
  <si>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</si>
  <si>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</si>
  <si>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</si>
  <si>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</si>
  <si>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</si>
  <si>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</si>
  <si>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</si>
  <si>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</si>
  <si>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</si>
  <si>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</si>
  <si>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</si>
  <si>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</si>
  <si>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</si>
  <si>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</si>
  <si>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</si>
  <si>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</si>
  <si>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</si>
  <si>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</si>
  <si>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</si>
  <si>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</si>
  <si>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</si>
  <si>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</si>
  <si>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</si>
  <si>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</si>
  <si>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</si>
  <si>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</si>
  <si>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</si>
  <si>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</si>
  <si>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</si>
  <si>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</si>
  <si>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</si>
  <si>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</si>
  <si>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</si>
  <si>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</si>
  <si>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</si>
  <si>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</si>
  <si>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</si>
  <si>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</si>
  <si>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</si>
  <si>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</si>
  <si>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</si>
  <si>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</si>
  <si>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</si>
  <si>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</si>
  <si>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</si>
  <si>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</si>
  <si>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</si>
  <si>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</si>
  <si>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</si>
  <si>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</si>
  <si>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</si>
  <si>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</si>
  <si>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</si>
  <si>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</si>
  <si>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</si>
  <si>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</si>
  <si>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</si>
  <si>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</si>
  <si>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</si>
  <si>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</si>
  <si>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</si>
  <si>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</si>
  <si>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</si>
  <si>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</si>
  <si>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</si>
  <si>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</si>
  <si>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</si>
  <si>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</si>
  <si>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</si>
  <si>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</si>
  <si>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</si>
  <si>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</si>
  <si>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</si>
  <si>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</si>
  <si>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</si>
  <si>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</si>
  <si>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</si>
  <si>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</si>
  <si>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</si>
  <si>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</si>
  <si>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</si>
  <si>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</si>
  <si>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</si>
  <si>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</si>
  <si>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</si>
  <si>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</si>
  <si>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</si>
  <si>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</si>
  <si>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</si>
  <si>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</si>
  <si>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</si>
  <si>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</si>
  <si>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</si>
  <si>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</si>
  <si>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</si>
  <si>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</si>
  <si>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</si>
  <si>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</si>
  <si>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</si>
  <si>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</si>
  <si>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</si>
  <si>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</si>
  <si>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</si>
  <si>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</si>
  <si>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</si>
  <si>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</si>
  <si>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</si>
  <si>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</si>
  <si>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</si>
  <si>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</si>
  <si>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</si>
  <si>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</si>
  <si>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</si>
  <si>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</si>
  <si>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</si>
  <si>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</si>
  <si>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</si>
  <si>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</si>
  <si>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</si>
  <si>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</si>
  <si>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</si>
  <si>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</si>
  <si>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</si>
  <si>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</si>
  <si>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</si>
  <si>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</si>
  <si>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</si>
  <si>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</si>
  <si>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</si>
  <si>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</si>
  <si>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</si>
  <si>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</si>
  <si>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</si>
  <si>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</si>
  <si>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</si>
  <si>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</si>
  <si>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</si>
  <si>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</si>
  <si>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</si>
  <si>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</si>
  <si>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</si>
  <si>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</si>
  <si>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</si>
  <si>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</si>
  <si>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</si>
  <si>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</si>
  <si>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</si>
  <si>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</si>
  <si>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</si>
  <si>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</si>
  <si>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</si>
  <si>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</si>
  <si>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</si>
  <si>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</si>
  <si>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</si>
  <si>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</si>
  <si>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</si>
  <si>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</si>
  <si>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</si>
  <si>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</si>
  <si>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</si>
  <si>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</si>
  <si>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</si>
  <si>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</si>
  <si>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</si>
  <si>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</si>
  <si>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</si>
  <si>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</si>
  <si>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</si>
  <si>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</si>
  <si>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</si>
  <si>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</si>
  <si>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</si>
  <si>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</si>
  <si>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</si>
  <si>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</si>
  <si>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</si>
  <si>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</si>
  <si>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</si>
  <si>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</si>
  <si>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</si>
  <si>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</si>
  <si>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</si>
  <si>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</si>
  <si>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</si>
  <si>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</si>
  <si>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</si>
  <si>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</si>
  <si>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</si>
  <si>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</si>
  <si>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</si>
  <si>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</si>
  <si>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</si>
  <si>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</si>
  <si>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</si>
  <si>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</si>
  <si>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</si>
  <si>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</si>
  <si>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</si>
  <si>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</si>
  <si>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</si>
  <si>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</si>
  <si>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</si>
  <si>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</si>
  <si>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</si>
  <si>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</si>
  <si>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</si>
  <si>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</si>
  <si>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</si>
  <si>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</si>
  <si>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</si>
  <si>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</si>
  <si>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</si>
  <si>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</si>
  <si>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</si>
  <si>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</si>
  <si>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</si>
  <si>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</si>
  <si>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</si>
  <si>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</si>
  <si>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</si>
  <si>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</si>
  <si>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</si>
  <si>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</si>
  <si>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</si>
  <si>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</si>
  <si>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</si>
  <si>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</si>
  <si>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</si>
  <si>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</si>
  <si>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</si>
  <si>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</si>
  <si>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</si>
  <si>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</si>
  <si>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</si>
  <si>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</si>
  <si>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</si>
  <si>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</si>
  <si>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</si>
  <si>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</si>
  <si>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</si>
  <si>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</si>
  <si>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</si>
  <si>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</si>
  <si>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</si>
  <si>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</si>
  <si>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</si>
  <si>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</si>
  <si>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</si>
  <si>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</si>
  <si>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</si>
  <si>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</si>
  <si>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</si>
  <si>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</si>
  <si>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</si>
  <si>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</si>
  <si>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</si>
  <si>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</si>
  <si>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</si>
  <si>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</si>
  <si>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</si>
  <si>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</si>
  <si>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</si>
  <si>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</si>
  <si>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</si>
  <si>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</si>
  <si>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</si>
  <si>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</si>
  <si>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</si>
  <si>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</si>
  <si>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</si>
  <si>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</si>
  <si>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</si>
  <si>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</si>
  <si>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</si>
  <si>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</si>
  <si>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</si>
  <si>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</si>
  <si>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</si>
  <si>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</si>
  <si>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</si>
  <si>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</si>
  <si>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</si>
  <si>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</si>
  <si>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</si>
  <si>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</si>
  <si>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</si>
  <si>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</si>
  <si>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</si>
  <si>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</si>
  <si>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</si>
  <si>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</si>
  <si>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</si>
  <si>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</si>
  <si>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</si>
  <si>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</si>
  <si>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</si>
  <si>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</si>
  <si>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</si>
  <si>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</si>
  <si>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</si>
  <si>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</si>
  <si>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</si>
  <si>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</si>
  <si>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</si>
  <si>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</si>
  <si>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</si>
  <si>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</si>
  <si>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</si>
  <si>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</si>
  <si>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</si>
  <si>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</si>
  <si>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</si>
  <si>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</si>
  <si>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</si>
  <si>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</si>
  <si>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</si>
  <si>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</si>
  <si>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</si>
  <si>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</si>
  <si>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</si>
  <si>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</si>
  <si>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</si>
  <si>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</si>
  <si>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</si>
  <si>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</si>
  <si>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</si>
  <si>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</si>
  <si>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</si>
  <si>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</si>
  <si>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</si>
  <si>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</si>
  <si>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</si>
  <si>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</si>
  <si>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</si>
  <si>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</si>
  <si>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</si>
  <si>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</si>
  <si>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</si>
  <si>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</si>
  <si>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</si>
  <si>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</si>
  <si>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</si>
  <si>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</si>
  <si>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</si>
  <si>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</si>
  <si>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</si>
  <si>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</si>
  <si>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</si>
  <si>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</si>
  <si>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</si>
  <si>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</si>
  <si>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</si>
  <si>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</si>
  <si>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</si>
  <si>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</si>
  <si>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</si>
  <si>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</si>
  <si>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</si>
  <si>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</si>
  <si>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</si>
  <si>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</si>
  <si>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</si>
  <si>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</si>
  <si>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</si>
  <si>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</si>
  <si>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</si>
  <si>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</si>
  <si>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</si>
  <si>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</si>
  <si>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</si>
  <si>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</si>
  <si>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</si>
  <si>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</si>
  <si>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</si>
  <si>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</si>
  <si>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</si>
  <si>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</si>
  <si>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</si>
  <si>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</si>
  <si>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</si>
  <si>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</si>
  <si>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</si>
  <si>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</si>
  <si>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</si>
  <si>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</si>
  <si>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</si>
  <si>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</si>
  <si>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</si>
  <si>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</si>
  <si>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</si>
  <si>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</si>
  <si>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</si>
  <si>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</si>
  <si>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</si>
  <si>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</si>
  <si>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</si>
  <si>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</si>
  <si>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</si>
  <si>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</si>
  <si>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</si>
  <si>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</si>
  <si>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</si>
  <si>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</si>
  <si>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</si>
  <si>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</si>
  <si>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</si>
  <si>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</si>
  <si>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</si>
  <si>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</si>
  <si>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</si>
  <si>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</si>
  <si>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</si>
  <si>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</si>
  <si>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</si>
  <si>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</si>
  <si>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</si>
  <si>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</si>
  <si>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</si>
  <si>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</si>
  <si>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</si>
  <si>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</si>
  <si>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</si>
  <si>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</si>
  <si>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</si>
  <si>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</si>
  <si>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</si>
  <si>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</si>
  <si>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</si>
  <si>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</si>
  <si>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</si>
  <si>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</si>
  <si>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</si>
  <si>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</si>
  <si>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</si>
  <si>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</si>
  <si>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</si>
  <si>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</si>
  <si>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</si>
  <si>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</si>
  <si>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</si>
  <si>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</si>
  <si>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</si>
  <si>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</si>
  <si>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</si>
  <si>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</si>
  <si>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</si>
  <si>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</si>
  <si>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</si>
  <si>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</si>
  <si>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</si>
  <si>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</si>
  <si>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</si>
  <si>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</si>
  <si>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</si>
  <si>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</si>
  <si>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</si>
  <si>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</si>
  <si>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</si>
  <si>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</si>
  <si>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</si>
  <si>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</si>
  <si>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</si>
  <si>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</si>
  <si>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</si>
  <si>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</si>
  <si>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</si>
  <si>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</si>
  <si>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</si>
  <si>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</si>
  <si>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</si>
  <si>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</si>
  <si>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</si>
  <si>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</si>
  <si>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</si>
  <si>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</si>
  <si>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</si>
  <si>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</si>
  <si>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</si>
  <si>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</si>
  <si>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</si>
  <si>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</si>
  <si>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</si>
  <si>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</si>
  <si>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</si>
  <si>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</si>
  <si>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</si>
  <si>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</si>
  <si>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</si>
  <si>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</si>
  <si>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</si>
  <si>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</si>
  <si>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</si>
  <si>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</si>
  <si>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</si>
  <si>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</si>
  <si>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</si>
  <si>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</si>
  <si>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</si>
  <si>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</si>
  <si>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</si>
  <si>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</si>
  <si>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</si>
  <si>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</si>
  <si>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</si>
  <si>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</si>
  <si>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</si>
  <si>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</si>
  <si>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</si>
  <si>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</si>
  <si>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</si>
  <si>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</si>
  <si>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</si>
  <si>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</si>
  <si>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</si>
  <si>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</si>
  <si>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</si>
  <si>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</si>
  <si>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</si>
  <si>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</si>
  <si>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</si>
  <si>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</si>
  <si>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</si>
  <si>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</si>
  <si>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</si>
  <si>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</si>
  <si>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</si>
  <si>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</si>
  <si>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</si>
  <si>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</si>
  <si>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</si>
  <si>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</si>
  <si>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</si>
  <si>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</si>
  <si>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</si>
  <si>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</si>
  <si>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</si>
  <si>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</si>
  <si>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</si>
  <si>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</si>
  <si>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</si>
  <si>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</si>
  <si>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</si>
  <si>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</si>
  <si>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</si>
  <si>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</si>
  <si>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</si>
  <si>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</si>
  <si>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</si>
  <si>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</si>
  <si>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</si>
  <si>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</si>
  <si>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</si>
  <si>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</si>
  <si>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</si>
  <si>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</si>
  <si>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</si>
  <si>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</si>
  <si>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</si>
  <si>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</si>
  <si>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</si>
  <si>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</si>
  <si>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</si>
  <si>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</si>
  <si>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</si>
  <si>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</si>
  <si>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</si>
  <si>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</si>
  <si>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</si>
  <si>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</si>
  <si>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</si>
  <si>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</si>
  <si>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</si>
  <si>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</si>
  <si>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</si>
  <si>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</si>
  <si>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</si>
  <si>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</si>
  <si>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</si>
  <si>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</si>
  <si>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</si>
  <si>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</si>
  <si>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</si>
  <si>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</si>
  <si>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</si>
  <si>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</si>
  <si>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</si>
  <si>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</si>
  <si>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</si>
  <si>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</si>
  <si>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</si>
  <si>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</si>
  <si>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</si>
  <si>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</si>
  <si>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</si>
  <si>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</si>
  <si>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</si>
  <si>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</si>
  <si>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</si>
  <si>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</si>
  <si>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</si>
  <si>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</si>
  <si>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</si>
  <si>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</si>
  <si>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</si>
  <si>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</si>
  <si>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</si>
  <si>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</si>
  <si>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</si>
  <si>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</si>
  <si>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</si>
  <si>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</si>
  <si>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</si>
  <si>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</si>
  <si>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</si>
  <si>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</si>
  <si>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</si>
  <si>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</si>
  <si>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</si>
  <si>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</si>
  <si>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</si>
  <si>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</si>
  <si>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</si>
  <si>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</si>
  <si>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</si>
  <si>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</si>
  <si>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</si>
  <si>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</si>
  <si>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</si>
  <si>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</si>
  <si>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</si>
  <si>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</si>
  <si>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</si>
  <si>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</si>
  <si>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</si>
  <si>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</si>
  <si>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</si>
  <si>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</si>
  <si>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</si>
  <si>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</si>
  <si>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</si>
  <si>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</si>
  <si>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</si>
  <si>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</si>
  <si>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</si>
  <si>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</si>
  <si>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</si>
  <si>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</si>
  <si>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</si>
  <si>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</si>
  <si>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</si>
  <si>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</si>
  <si>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</si>
  <si>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</si>
  <si>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</si>
  <si>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</si>
  <si>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</si>
  <si>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</si>
  <si>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</si>
  <si>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</si>
  <si>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</si>
  <si>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</si>
  <si>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</si>
  <si>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</si>
  <si>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</si>
  <si>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</si>
  <si>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</si>
  <si>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</si>
  <si>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</si>
  <si>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</si>
  <si>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</si>
  <si>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</si>
  <si>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</si>
  <si>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</si>
  <si>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</si>
  <si>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</si>
  <si>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</si>
  <si>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</si>
  <si>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</si>
  <si>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</si>
  <si>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</si>
  <si>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</si>
  <si>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</si>
  <si>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</si>
  <si>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</si>
  <si>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</si>
  <si>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</si>
  <si>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</si>
  <si>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</si>
  <si>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</si>
  <si>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</si>
  <si>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</si>
  <si>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</si>
  <si>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</si>
  <si>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</si>
  <si>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</si>
  <si>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</si>
  <si>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</si>
  <si>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</si>
  <si>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</si>
  <si>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</si>
  <si>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</si>
  <si>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</si>
  <si>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</si>
  <si>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</si>
  <si>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</si>
  <si>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</si>
  <si>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</si>
  <si>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</si>
  <si>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</si>
  <si>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</si>
  <si>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</si>
  <si>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</si>
  <si>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</si>
  <si>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</si>
  <si>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</si>
  <si>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</si>
  <si>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</si>
  <si>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</si>
  <si>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</si>
  <si>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</si>
  <si>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</si>
  <si>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</si>
  <si>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</si>
  <si>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</si>
  <si>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</si>
  <si>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</si>
  <si>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</si>
  <si>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</si>
  <si>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</si>
  <si>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</si>
  <si>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</si>
  <si>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</si>
  <si>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</si>
  <si>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</si>
  <si>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</si>
  <si>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</si>
  <si>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</si>
  <si>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</si>
  <si>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</si>
  <si>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</si>
  <si>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</si>
  <si>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</si>
  <si>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</si>
  <si>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</si>
  <si>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</si>
  <si>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</si>
  <si>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</si>
  <si>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</si>
  <si>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</si>
  <si>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</si>
  <si>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</si>
  <si>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</si>
  <si>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</si>
  <si>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</si>
  <si>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</si>
  <si>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</si>
  <si>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</si>
  <si>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</si>
  <si>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</si>
  <si>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</si>
  <si>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</si>
  <si>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</si>
  <si>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</si>
  <si>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</si>
  <si>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</si>
  <si>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</si>
  <si>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</si>
  <si>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</si>
  <si>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</si>
  <si>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</si>
  <si>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</si>
  <si>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</si>
  <si>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</si>
  <si>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</si>
  <si>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</si>
  <si>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</si>
  <si>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</si>
  <si>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</si>
  <si>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</si>
  <si>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</si>
  <si>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</si>
  <si>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</si>
  <si>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</si>
  <si>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</si>
  <si>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</si>
  <si>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</si>
  <si>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</si>
  <si>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</si>
  <si>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</si>
  <si>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</si>
  <si>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</si>
  <si>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</si>
  <si>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</si>
  <si>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</si>
  <si>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</si>
  <si>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</si>
  <si>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</si>
  <si>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</si>
  <si>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</si>
  <si>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</si>
  <si>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</si>
  <si>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</si>
  <si>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</si>
  <si>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</si>
  <si>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</si>
  <si>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</si>
  <si>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</si>
  <si>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</si>
  <si>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</si>
  <si>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</si>
  <si>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</si>
  <si>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</si>
  <si>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</si>
  <si>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</si>
  <si>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</si>
  <si>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</si>
  <si>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</si>
  <si>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</si>
  <si>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</si>
  <si>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</si>
  <si>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</si>
  <si>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</si>
  <si>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</si>
  <si>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</si>
  <si>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</si>
  <si>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</si>
  <si>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</si>
  <si>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ZEH</t>
  </si>
  <si>
    <t>ZFH-ZEH</t>
  </si>
  <si>
    <t>ZFHZEH</t>
  </si>
  <si>
    <t>antonioni</t>
  </si>
  <si>
    <t>ZSK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</si>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</sst>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W323" activePane="bottomRight" state="frozen"/>
      <selection pane="bottomRight" activeCell="AG328" sqref="AG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622</v>
      </c>
      <c r="G329" s="9" t="str">
        <f>IF(D329="","*",VLOOKUP(F329,BS_ATIVIDADE[#All],3,FALSE))</f>
        <v>OUTROS</v>
      </c>
      <c r="H329" s="173" t="s">
        <v>434</v>
      </c>
      <c r="I329" s="173" t="s">
        <v>1842</v>
      </c>
      <c r="J329" s="215">
        <v>78</v>
      </c>
      <c r="K329" s="215">
        <v>190</v>
      </c>
      <c r="L329" s="83" t="s">
        <v>608</v>
      </c>
      <c r="M329" s="202" t="s">
        <v>1843</v>
      </c>
      <c r="N329" s="202" t="s">
        <v>1844</v>
      </c>
      <c r="O329" s="173">
        <v>0.375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 t="s">
        <v>1845</v>
      </c>
      <c r="W329" s="173" t="s">
        <v>1294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608</v>
      </c>
      <c r="AD329" s="173">
        <v>0.29166666666666669</v>
      </c>
      <c r="AE329" s="83"/>
      <c r="AF329" s="83"/>
      <c r="AG329" s="83"/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ZEH</v>
      </c>
      <c r="AM329" s="276" t="str">
        <f>IF(BS_CONTROLE[[#This Row],[Entre - Estações]]=0, "-", BS_CONTROLE[[#This Row],[Entre - Estações]])</f>
        <v>ZFH-ZEH</v>
      </c>
      <c r="AN329" s="276" t="str">
        <f>IF(BS_CONTROLE[[#This Row],[SB]]=0, "-", BS_CONTROLE[[#This Row],[SB]])</f>
        <v>ZFHZEH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190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antonioni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>E1446016</v>
      </c>
      <c r="B330" s="171">
        <v>46016</v>
      </c>
      <c r="C330" s="8">
        <f>IF(BS_CONTROLE[[#This Row],[DATA]]="","",WEEKNUM(BS_CONTROLE[[#This Row],[DATA]]))</f>
        <v>52</v>
      </c>
      <c r="D330" s="51" t="s">
        <v>751</v>
      </c>
      <c r="E330" s="310">
        <v>310</v>
      </c>
      <c r="F330" s="172" t="s">
        <v>705</v>
      </c>
      <c r="G330" s="9" t="str">
        <f>IF(D330="","*",VLOOKUP(F330,BS_ATIVIDADE[#All],3,FALSE))</f>
        <v>MECANIZAÇÃO - ESMERILHADORA</v>
      </c>
      <c r="H330" s="173" t="s">
        <v>1248</v>
      </c>
      <c r="I330" s="173" t="s">
        <v>1846</v>
      </c>
      <c r="J330" s="215">
        <v>78</v>
      </c>
      <c r="K330" s="215">
        <v>175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0" s="173">
        <v>0.99930555555555556</v>
      </c>
      <c r="P330" s="173">
        <v>4.1666666666666664E-2</v>
      </c>
      <c r="Q330" s="83">
        <v>20000</v>
      </c>
      <c r="R330" s="10" t="str">
        <f>IFERROR(_xlfn.XLOOKUP(F330, BS_ATIVIDADE[ATIVIDADE],BS_ATIVIDADE[UNIDADE] ), "*")</f>
        <v>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ITIRAPINA - BAURU</v>
      </c>
      <c r="V330" s="196" t="s">
        <v>1251</v>
      </c>
      <c r="W330" s="317" t="s">
        <v>1847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0.91666666666666663</v>
      </c>
      <c r="AE330" s="83"/>
      <c r="AF330" s="83"/>
      <c r="AG330" s="83"/>
      <c r="AH330" s="48"/>
      <c r="AI330" s="142" t="str">
        <f>IF(BS_CONTROLE[[#This Row],[Atividade]]=0, "-", BS_CONTROLE[[#This Row],[Atividade]])</f>
        <v>MECANIZAÇÃO - ESMERILHADORA</v>
      </c>
      <c r="AJ330" s="9" t="str">
        <f>IF(D330="","*",VLOOKUP(AI330,BS_ATIVIDADE[#Data],3,FALSE))</f>
        <v>MECANIZAÇÃO - ESMERILHADORA</v>
      </c>
      <c r="AK330" s="276" t="str">
        <f>IF(BS_CONTROLE[[#This Row],[Local - Partida]]=0, "-", BS_CONTROLE[[#This Row],[Local - Partida]])</f>
        <v>ZIQ</v>
      </c>
      <c r="AL330" s="276" t="str">
        <f>IF(BS_CONTROLE[[#This Row],[Local - Encerramento]]=0, "-", BS_CONTROLE[[#This Row],[Local - Encerramento]])</f>
        <v>ZSK</v>
      </c>
      <c r="AM330" s="276" t="str">
        <f>IF(BS_CONTROLE[[#This Row],[Entre - Estações]]=0, "-", BS_CONTROLE[[#This Row],[Entre - Estações]])</f>
        <v>ZIQ-ZQY</v>
      </c>
      <c r="AN330" s="276" t="str">
        <f>IF(BS_CONTROLE[[#This Row],[SB]]=0, "-", BS_CONTROLE[[#This Row],[SB]])</f>
        <v>ZIQZQY</v>
      </c>
      <c r="AO330" s="277">
        <f>IF(BS_CONTROLE[[#This Row],[SUB]]=0, "-", BS_CONTROLE[[#This Row],[SUB]])</f>
        <v>78</v>
      </c>
      <c r="AP330" s="278">
        <f>IF(BS_CONTROLE[[#This Row],[KM - Inicio]]=0, "-", BS_CONTROLE[[#This Row],[KM - Inicio]])</f>
        <v>175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ITIRAPINA - BAURU</v>
      </c>
      <c r="BF330" s="279" t="str">
        <f>IF(BS_CONTROLE[[#This Row],[Responsavel pelo boletim]]=0, "-", BS_CONTROLE[[#This Row],[Responsavel pelo boletim]])</f>
        <v>Fernanda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1848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1849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1850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/>
      <c r="G347" s="9" t="e">
        <f>IF(D347="","*",VLOOKUP(F347,BS_ATIVIDADE[#All],3,FALSE))</f>
        <v>#N/A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e">
        <f>IF(D347="","*",VLOOKUP(AI347,BS_ATIVIDADE[#Data],3,FALSE))</f>
        <v>#N/A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1851</v>
      </c>
      <c r="D5" s="386"/>
      <c r="E5" s="386"/>
      <c r="F5" s="386"/>
      <c r="G5" s="386"/>
      <c r="H5" s="386"/>
      <c r="I5" s="386"/>
      <c r="J5" s="387"/>
      <c r="K5" s="388" t="s">
        <v>1852</v>
      </c>
      <c r="L5" s="389"/>
      <c r="M5" s="389"/>
      <c r="N5" s="389"/>
      <c r="O5" s="390" t="s">
        <v>1853</v>
      </c>
      <c r="P5" s="391"/>
      <c r="Q5" s="392"/>
    </row>
    <row r="6" spans="1:17" s="93" customFormat="1" ht="15.75" customHeight="1">
      <c r="A6" s="87" t="s">
        <v>1854</v>
      </c>
      <c r="B6" s="94" t="s">
        <v>1855</v>
      </c>
      <c r="C6" s="95" t="s">
        <v>1171</v>
      </c>
      <c r="D6" s="96" t="s">
        <v>1172</v>
      </c>
      <c r="E6" s="95" t="s">
        <v>1856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1857</v>
      </c>
      <c r="M6" s="139" t="s">
        <v>627</v>
      </c>
      <c r="N6" s="140" t="s">
        <v>1166</v>
      </c>
      <c r="O6" s="244" t="s">
        <v>1209</v>
      </c>
      <c r="P6" s="157"/>
      <c r="Q6" s="192" t="s">
        <v>1858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ZFH-ZEH</v>
      </c>
      <c r="H329" s="154">
        <f>IF(FN_MC!K329="","*",FN_MC!K329)</f>
        <v>190</v>
      </c>
      <c r="I329" s="132">
        <f>IF(FN_MC!O329="","*",FN_MC!O329)</f>
        <v>0.375</v>
      </c>
      <c r="J329" s="132">
        <f>IF(FN_MC!P329="","*",FN_MC!P329)</f>
        <v>4.1666666666666664E-2</v>
      </c>
      <c r="K329" s="141" t="str">
        <f>IF(FN_MC!AK329="","*",FN_MC!AK329)</f>
        <v>ZFH2</v>
      </c>
      <c r="L329" s="141" t="str">
        <f>IF(FN_MC!AM329="","*",FN_MC!AM329)</f>
        <v>ZFH-ZEH</v>
      </c>
      <c r="M329" s="141">
        <f>IF(FN_MC!AP329="","*",FN_MC!AP329)</f>
        <v>190</v>
      </c>
      <c r="N329" s="141" t="str">
        <f>IF(FN_MC!AM329="","*",FN_MC!AM329)</f>
        <v>ZFH-ZEH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>
        <f>IF(FN_MC!B330="","*",FN_MC!B330)</f>
        <v>46016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E14</v>
      </c>
      <c r="F330" s="99" t="str">
        <f>IF(FN_MC!H330="","*",FN_MC!H330)</f>
        <v>ZIQ</v>
      </c>
      <c r="G330" s="99" t="str">
        <f>IF(FN_MC!M330="","*",FN_MC!M330)</f>
        <v>ZIQ-ZQY</v>
      </c>
      <c r="H330" s="154">
        <f>IF(FN_MC!K330="","*",FN_MC!K330)</f>
        <v>175</v>
      </c>
      <c r="I330" s="132">
        <f>IF(FN_MC!O330="","*",FN_MC!O330)</f>
        <v>0.99930555555555556</v>
      </c>
      <c r="J330" s="132">
        <f>IF(FN_MC!P330="","*",FN_MC!P330)</f>
        <v>4.1666666666666664E-2</v>
      </c>
      <c r="K330" s="141" t="str">
        <f>IF(FN_MC!AK330="","*",FN_MC!AK330)</f>
        <v>ZIQ</v>
      </c>
      <c r="L330" s="141" t="str">
        <f>IF(FN_MC!AM330="","*",FN_MC!AM330)</f>
        <v>ZIQ-ZQY</v>
      </c>
      <c r="M330" s="141">
        <f>IF(FN_MC!AP330="","*",FN_MC!AP330)</f>
        <v>175</v>
      </c>
      <c r="N330" s="141" t="str">
        <f>IF(FN_MC!AM330="","*",FN_MC!AM330)</f>
        <v>ZIQ-ZQY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1859</v>
      </c>
      <c r="W1" s="398"/>
      <c r="X1" s="398"/>
      <c r="Y1" s="104"/>
    </row>
    <row r="2" spans="1:25" s="100" customFormat="1" ht="11.25" customHeight="1">
      <c r="A2" s="105" t="s">
        <v>1860</v>
      </c>
      <c r="B2" s="105" t="s">
        <v>1855</v>
      </c>
      <c r="C2" s="105" t="s">
        <v>603</v>
      </c>
      <c r="D2" s="106" t="s">
        <v>1171</v>
      </c>
      <c r="E2" s="106" t="s">
        <v>1172</v>
      </c>
      <c r="F2" s="106" t="s">
        <v>1854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1861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DESLOCAMENTO</v>
      </c>
      <c r="I327" s="110" t="str">
        <f>IF(FN_MC!H329="","*",FN_MC!H329)</f>
        <v>ZFH2</v>
      </c>
      <c r="J327" s="110" t="str">
        <f>IF(FN_MC!I329="","*",FN_MC!I329)</f>
        <v>ZEH</v>
      </c>
      <c r="K327" s="110" t="str">
        <f>IF(FN_MC!M329="","*",FN_MC!M329)</f>
        <v>ZFH-ZEH</v>
      </c>
      <c r="L327" s="110" t="str">
        <f>IF(FN_MC!N329="","*",FN_MC!N329)</f>
        <v>ZFHZEH</v>
      </c>
      <c r="M327" s="111">
        <f>IF(FN_MC!J329="","*",FN_MC!J329)</f>
        <v>78</v>
      </c>
      <c r="N327" s="288">
        <f>IF(FN_MC!K329="","*",FN_MC!K329)</f>
        <v>190</v>
      </c>
      <c r="O327" s="288" t="str">
        <f>IF(FN_MC!L329="","*",FN_MC!L329)</f>
        <v>-</v>
      </c>
      <c r="P327" s="111"/>
      <c r="Q327" s="128">
        <f>IF(FN_MC!O329="","*",FN_MC!O329)</f>
        <v>0.375</v>
      </c>
      <c r="R327" s="128">
        <f>IF(FN_MC!P329="","*",FN_MC!P329)</f>
        <v>4.1666666666666664E-2</v>
      </c>
      <c r="S327" s="110" t="str">
        <f>IF(FN_MC!Q329="","*",CONCATENATE(FN_MC!Q329," ",FN_MC!R329))</f>
        <v>1 BINÁRIO</v>
      </c>
      <c r="T327" s="110" t="str">
        <f>IF(FN_MC!V329="","*",FN_MC!V329)</f>
        <v>antonioni</v>
      </c>
      <c r="U327" s="110" t="str">
        <f>IF(FN_MC!W329="","*",FN_MC!W329)</f>
        <v>Deslocamento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46016</v>
      </c>
      <c r="G328" s="110" t="str">
        <f>IF(FN_MC!D330="","*",FN_MC!D330)</f>
        <v>E14</v>
      </c>
      <c r="H328" s="110" t="str">
        <f>IF(FN_MC!F330="","*",FN_MC!F330)</f>
        <v>MECANIZAÇÃO - ESMERILHADORA</v>
      </c>
      <c r="I328" s="110" t="str">
        <f>IF(FN_MC!H330="","*",FN_MC!H330)</f>
        <v>ZIQ</v>
      </c>
      <c r="J328" s="110" t="str">
        <f>IF(FN_MC!I330="","*",FN_MC!I330)</f>
        <v>ZSK</v>
      </c>
      <c r="K328" s="110" t="str">
        <f>IF(FN_MC!M330="","*",FN_MC!M330)</f>
        <v>ZIQ-ZQY</v>
      </c>
      <c r="L328" s="110" t="str">
        <f>IF(FN_MC!N330="","*",FN_MC!N330)</f>
        <v>ZIQZQY</v>
      </c>
      <c r="M328" s="111">
        <f>IF(FN_MC!J330="","*",FN_MC!J330)</f>
        <v>78</v>
      </c>
      <c r="N328" s="288">
        <f>IF(FN_MC!K330="","*",FN_MC!K330)</f>
        <v>175</v>
      </c>
      <c r="O328" s="288" t="str">
        <f>IF(FN_MC!L330="","*",FN_MC!L330)</f>
        <v>-</v>
      </c>
      <c r="P328" s="111"/>
      <c r="Q328" s="128">
        <f>IF(FN_MC!O330="","*",FN_MC!O330)</f>
        <v>0.99930555555555556</v>
      </c>
      <c r="R328" s="128">
        <f>IF(FN_MC!P330="","*",FN_MC!P330)</f>
        <v>4.1666666666666664E-2</v>
      </c>
      <c r="S328" s="110" t="str">
        <f>IF(FN_MC!Q330="","*",CONCATENATE(FN_MC!Q330," ",FN_MC!R330))</f>
        <v>20000 M</v>
      </c>
      <c r="T328" s="110" t="str">
        <f>IF(FN_MC!V330="","*",FN_MC!V330)</f>
        <v>Fernanda</v>
      </c>
      <c r="U328" s="110" t="str">
        <f>IF(FN_MC!W330="","*",FN_MC!W330)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8" s="112">
        <f ca="1">_xlfn.XLOOKUP(G328&amp;$V$2,BS_CONTROLE[CHAVE],BS_CONTROLE[Quantidade_11],"-")</f>
        <v>77265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30760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1862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1863</v>
      </c>
      <c r="C2" s="95" t="s">
        <v>1157</v>
      </c>
      <c r="D2" s="95" t="s">
        <v>596</v>
      </c>
      <c r="E2" s="95" t="s">
        <v>1864</v>
      </c>
      <c r="F2" s="95" t="s">
        <v>1865</v>
      </c>
      <c r="G2" s="95" t="s">
        <v>1866</v>
      </c>
      <c r="H2" s="95" t="s">
        <v>1867</v>
      </c>
      <c r="I2" s="95" t="s">
        <v>1868</v>
      </c>
      <c r="J2" s="95" t="s">
        <v>1869</v>
      </c>
      <c r="K2" s="131" t="s">
        <v>1870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ZFH-ZEH</v>
      </c>
      <c r="G327" s="121" t="str">
        <f>IF(FN_MC!I329="","*",FN_MC!I329)</f>
        <v>ZEH</v>
      </c>
      <c r="H327" s="121" t="str">
        <f>IF(FN_MC!AB329="","*",FN_MC!AB329)</f>
        <v>FIXO</v>
      </c>
      <c r="I327" s="121" t="str">
        <f>IF(FN_MC!AC329="","*",FN_MC!AC329)</f>
        <v>-</v>
      </c>
      <c r="J327" s="122">
        <f>IF(FN_MC!AA329="","*",FN_MC!AA329)</f>
        <v>1</v>
      </c>
      <c r="K327" s="134">
        <f>IF(FN_MC!AD329="","*",FN_MC!AD329)</f>
        <v>0.29166666666666669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46016</v>
      </c>
      <c r="D328" s="121" t="str">
        <f>IF(FN_MC!D330="","*",FN_MC!D330)</f>
        <v>E14</v>
      </c>
      <c r="E328" s="121" t="str">
        <f>IF(FN_MC!H330="","*",FN_MC!H330)</f>
        <v>ZIQ</v>
      </c>
      <c r="F328" s="137" t="str">
        <f>IF(FN_MC!M330="","*",FN_MC!M330)</f>
        <v>ZIQ-ZQY</v>
      </c>
      <c r="G328" s="121" t="str">
        <f>IF(FN_MC!I330="","*",FN_MC!I330)</f>
        <v>ZSK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0.91666666666666663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1872</v>
      </c>
      <c r="C4" s="318" t="s">
        <v>1873</v>
      </c>
      <c r="D4" s="318" t="s">
        <v>1874</v>
      </c>
      <c r="E4" s="318" t="s">
        <v>1875</v>
      </c>
      <c r="F4" s="318" t="s">
        <v>6</v>
      </c>
      <c r="G4" s="318" t="s">
        <v>1876</v>
      </c>
      <c r="H4" s="191"/>
    </row>
    <row r="5" spans="1:8">
      <c r="A5" s="191"/>
      <c r="B5" s="319" t="s">
        <v>1877</v>
      </c>
      <c r="C5" s="319">
        <v>309525</v>
      </c>
      <c r="D5" s="319" t="s">
        <v>1878</v>
      </c>
      <c r="E5" s="319" t="s">
        <v>844</v>
      </c>
      <c r="F5" s="319" t="s">
        <v>1879</v>
      </c>
      <c r="G5" s="320">
        <v>46296</v>
      </c>
      <c r="H5" s="191"/>
    </row>
    <row r="6" spans="1:8">
      <c r="A6" s="191"/>
      <c r="B6" s="319" t="s">
        <v>1880</v>
      </c>
      <c r="C6" s="319">
        <v>256875</v>
      </c>
      <c r="D6" s="319" t="s">
        <v>1881</v>
      </c>
      <c r="E6" s="319" t="s">
        <v>844</v>
      </c>
      <c r="F6" s="319" t="s">
        <v>1879</v>
      </c>
      <c r="G6" s="320">
        <v>46296</v>
      </c>
      <c r="H6" s="191"/>
    </row>
    <row r="7" spans="1:8">
      <c r="A7" s="191"/>
      <c r="B7" s="319" t="s">
        <v>1882</v>
      </c>
      <c r="C7" s="319">
        <v>257278</v>
      </c>
      <c r="D7" s="319" t="s">
        <v>1883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1884</v>
      </c>
      <c r="C8" s="319">
        <v>261794</v>
      </c>
      <c r="D8" s="319" t="s">
        <v>1885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1886</v>
      </c>
      <c r="C9" s="319">
        <v>257033</v>
      </c>
      <c r="D9" s="319" t="s">
        <v>1887</v>
      </c>
      <c r="E9" s="319" t="s">
        <v>835</v>
      </c>
      <c r="F9" s="319" t="s">
        <v>192</v>
      </c>
      <c r="G9" s="319" t="s">
        <v>1888</v>
      </c>
      <c r="H9" s="191"/>
    </row>
    <row r="10" spans="1:8">
      <c r="A10" s="191"/>
      <c r="B10" s="319" t="s">
        <v>1889</v>
      </c>
      <c r="C10" s="319">
        <v>396578</v>
      </c>
      <c r="D10" s="319" t="s">
        <v>1890</v>
      </c>
      <c r="E10" s="319" t="s">
        <v>835</v>
      </c>
      <c r="F10" s="319" t="s">
        <v>192</v>
      </c>
      <c r="G10" s="319" t="s">
        <v>1888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1892</v>
      </c>
      <c r="E3" s="315" t="s">
        <v>1893</v>
      </c>
      <c r="F3" s="315" t="s">
        <v>1894</v>
      </c>
      <c r="G3" s="315" t="s">
        <v>1895</v>
      </c>
      <c r="H3" s="315" t="s">
        <v>1896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2025-12-24T16:37:03Z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