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34" documentId="8_{B6337239-1A00-434D-AAD0-422EA1FEB5AE}" xr6:coauthVersionLast="47" xr6:coauthVersionMax="47" xr10:uidLastSave="{2DB37D36-E776-443A-8EBE-2A8CD22D0DC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D58" i="12"/>
  <c r="U60" i="1"/>
  <c r="AI60" i="1"/>
  <c r="BB60" i="1" s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26" i="12"/>
  <c r="S33" i="12"/>
  <c r="S28" i="12"/>
  <c r="S37" i="12"/>
  <c r="S41" i="12"/>
  <c r="S42" i="12"/>
  <c r="S51" i="12"/>
  <c r="S39" i="12"/>
  <c r="S281" i="12"/>
  <c r="S47" i="12"/>
  <c r="S48" i="12"/>
  <c r="S45" i="12"/>
  <c r="S291" i="12"/>
  <c r="S285" i="12"/>
  <c r="S52" i="12"/>
  <c r="S54" i="12"/>
  <c r="S61" i="12"/>
  <c r="S55" i="12"/>
  <c r="S58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6" i="1" l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<sst xmlns="http://schemas.openxmlformats.org/spreadsheetml/2006/main" count="4461" uniqueCount="1104">
  <si>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</si>
  <si>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</si>
  <si>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</si>
  <si>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</si>
  <si>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</si>
  <si>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</si>
  <si>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</si>
  <si>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</si>
  <si>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</si>
  <si>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</si>
  <si>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</si>
  <si>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</si>
  <si>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</si>
  <si>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</si>
  <si>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</si>
  <si>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</si>
  <si>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</si>
  <si>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</si>
  <si>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</si>
  <si>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</si>
  <si>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</si>
  <si>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</si>
  <si>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</si>
  <si>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</si>
  <si>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</si>
  <si>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</si>
  <si>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</si>
  <si>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</si>
  <si>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</si>
  <si>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</si>
  <si>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</si>
  <si>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</si>
  <si>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</si>
  <si>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</si>
  <si>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</si>
  <si>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</si>
  <si>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</si>
  <si>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</si>
  <si>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</si>
  <si>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</si>
  <si>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</si>
  <si>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</si>
  <si>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</si>
  <si>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</si>
  <si>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</si>
  <si>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</si>
  <si>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</si>
  <si>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</si>
  <si>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</si>
  <si>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</si>
  <si>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</si>
  <si>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</si>
  <si>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</si>
  <si>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</si>
  <si>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</si>
  <si>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</si>
  <si>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</si>
  <si>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</si>
  <si>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</si>
  <si>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</si>
  <si>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</si>
  <si>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</si>
  <si>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</si>
  <si>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</si>
  <si>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</si>
  <si>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</si>
  <si>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</si>
  <si>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</si>
  <si>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</si>
  <si>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</si>
  <si>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</si>
  <si>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</si>
  <si>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</si>
  <si>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</si>
  <si>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</si>
  <si>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</si>
  <si>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</si>
  <si>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</si>
  <si>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</si>
  <si>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</si>
  <si>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</si>
  <si>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</si>
  <si>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</si>
  <si>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</si>
  <si>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</si>
  <si>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</si>
  <si>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</si>
  <si>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</si>
  <si>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</si>
  <si>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</si>
  <si>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</si>
  <si>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</si>
  <si>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</si>
  <si>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</si>
  <si>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</si>
  <si>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</si>
  <si>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</si>
  <si>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</si>
  <si>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</si>
  <si>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</si>
  <si>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</si>
  <si>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</si>
  <si>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</si>
  <si>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</si>
  <si>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</si>
  <si>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</si>
  <si>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</si>
  <si>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</si>
  <si>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</si>
  <si>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</si>
  <si>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</si>
  <si>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</si>
  <si>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</si>
  <si>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</si>
  <si>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</si>
  <si>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</si>
  <si>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</si>
  <si>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</si>
  <si>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</si>
  <si>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</si>
  <si>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</si>
  <si>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</si>
  <si>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</si>
  <si>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</si>
  <si>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</si>
  <si>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</si>
  <si>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</si>
  <si>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</si>
  <si>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</si>
  <si>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</si>
  <si>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</si>
  <si>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</si>
  <si>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</si>
  <si>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</si>
  <si>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</si>
  <si>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</si>
  <si>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</si>
  <si>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</si>
  <si>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</si>
  <si>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</si>
  <si>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</si>
  <si>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</si>
  <si>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</si>
  <si>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</si>
  <si>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</si>
  <si>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</si>
  <si>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</si>
  <si>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</si>
  <si>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</si>
  <si>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</si>
  <si>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</si>
  <si>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</si>
  <si>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</si>
  <si>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</si>
  <si>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</si>
  <si>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</si>
  <si>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</si>
  <si>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</si>
  <si>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</si>
  <si>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</si>
  <si>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</si>
  <si>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</si>
  <si>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</si>
  <si>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</si>
  <si>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</si>
  <si>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</si>
  <si>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</si>
  <si>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</si>
  <si>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</si>
  <si>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</si>
  <si>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</si>
  <si>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</si>
  <si>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</si>
  <si>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</si>
  <si>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</si>
  <si>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</si>
  <si>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</si>
  <si>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</si>
  <si>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</si>
  <si>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</si>
  <si>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</si>
  <si>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</si>
  <si>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</si>
  <si>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</si>
  <si>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</si>
  <si>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</si>
  <si>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</si>
  <si>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</si>
  <si>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</si>
  <si>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</si>
  <si>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</si>
  <si>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</si>
  <si>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</si>
  <si>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</si>
  <si>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</si>
  <si>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</si>
  <si>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</si>
  <si>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</si>
  <si>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</si>
  <si>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</si>
  <si>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</si>
  <si>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</si>
  <si>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</si>
  <si>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</si>
  <si>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</si>
  <si>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</si>
  <si>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</si>
  <si>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</si>
  <si>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</si>
  <si>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</si>
  <si>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</si>
  <si>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</si>
  <si>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</si>
  <si>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</si>
  <si>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</si>
  <si>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</si>
  <si>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</si>
  <si>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</si>
  <si>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</si>
  <si>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</si>
  <si>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</si>
  <si>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</si>
  <si>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</si>
  <si>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</si>
  <si>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</si>
  <si>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</si>
  <si>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</si>
  <si>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</si>
  <si>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</si>
  <si>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</si>
  <si>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</si>
  <si>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</si>
  <si>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</si>
  <si>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</si>
  <si>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</si>
  <si>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</si>
  <si>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</si>
  <si>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</si>
  <si>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</si>
  <si>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</si>
  <si>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</si>
  <si>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</si>
  <si>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</si>
  <si>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</si>
  <si>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</si>
  <si>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</si>
  <si>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</si>
  <si>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</si>
  <si>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</si>
  <si>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</si>
  <si>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</si>
  <si>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</si>
  <si>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</si>
  <si>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</si>
  <si>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</si>
  <si>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</si>
  <si>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</si>
  <si>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</si>
  <si>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</si>
  <si>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</si>
  <si>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</si>
  <si>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</si>
  <si>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</si>
  <si>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</si>
  <si>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</si>
  <si>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</si>
  <si>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</si>
  <si>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</si>
  <si>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</si>
  <si>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</si>
  <si>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</si>
  <si>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</si>
  <si>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</si>
  <si>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</si>
  <si>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</si>
  <si>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</si>
  <si>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</si>
  <si>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</si>
  <si>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</si>
  <si>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</si>
  <si>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</si>
  <si>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</si>
  <si>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</si>
  <si>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</si>
  <si>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</si>
  <si>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</si>
  <si>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</si>
  <si>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</si>
  <si>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</si>
  <si>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</si>
  <si>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</si>
  <si>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</si>
  <si>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</si>
  <si>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</si>
  <si>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</si>
  <si>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</si>
  <si>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</si>
  <si>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</si>
  <si>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</si>
  <si>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</si>
  <si>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</si>
  <si>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</si>
  <si>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</si>
  <si>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</si>
  <si>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</si>
  <si>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</si>
  <si>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</si>
  <si>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</si>
  <si>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</si>
  <si>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</si>
  <si>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</si>
  <si>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</si>
  <si>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</si>
  <si>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</si>
  <si>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</si>
  <si>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</si>
  <si>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</si>
  <si>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</si>
  <si>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</si>
  <si>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</si>
  <si>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</si>
  <si>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</si>
  <si>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</si>
  <si>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</si>
  <si>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</si>
  <si>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</si>
  <si>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</si>
  <si>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</si>
  <si>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</si>
  <si>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</si>
  <si>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</si>
  <si>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</si>
  <si>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</si>
  <si>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</si>
  <si>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</si>
  <si>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</si>
  <si>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</si>
  <si>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</si>
  <si>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</si>
  <si>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</si>
  <si>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</si>
  <si>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</si>
  <si>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</si>
  <si>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</si>
  <si>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</si>
  <si>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</si>
  <si>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</si>
  <si>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</si>
  <si>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</si>
  <si>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</si>
  <si>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</si>
  <si>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</si>
  <si>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</si>
  <si>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</si>
  <si>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</si>
  <si>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</si>
  <si>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</si>
  <si>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</si>
  <si>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</si>
  <si>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</si>
  <si>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</si>
  <si>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</si>
  <si>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</si>
  <si>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</si>
  <si>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</si>
  <si>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</si>
  <si>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</si>
  <si>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</si>
  <si>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</si>
  <si>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</si>
  <si>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</si>
  <si>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</si>
  <si>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</si>
  <si>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</si>
  <si>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</si>
  <si>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</si>
  <si>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</si>
  <si>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</si>
  <si>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</si>
  <si>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</si>
  <si>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</si>
  <si>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</si>
  <si>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</si>
  <si>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</si>
  <si>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</si>
  <si>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</si>
  <si>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</si>
  <si>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</si>
  <si>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</si>
  <si>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</si>
  <si>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</si>
  <si>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</si>
  <si>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</si>
  <si>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</si>
  <si>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</si>
  <si>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</si>
  <si>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</si>
  <si>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</si>
  <si>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</si>
  <si>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</si>
  <si>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</si>
  <si>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</si>
  <si>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</si>
  <si>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</si>
  <si>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</si>
  <si>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</si>
  <si>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</si>
  <si>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</si>
  <si>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</si>
  <si>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</si>
  <si>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</si>
  <si>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</si>
  <si>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</si>
  <si>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</si>
  <si>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</si>
  <si>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</si>
  <si>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</si>
  <si>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</si>
  <si>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</si>
  <si>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</si>
  <si>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</si>
  <si>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</si>
  <si>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</si>
  <si>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</si>
  <si>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</si>
  <si>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</si>
  <si>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</si>
  <si>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</si>
  <si>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</si>
  <si>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</si>
  <si>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</si>
  <si>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</si>
  <si>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</si>
  <si>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</si>
  <si>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</si>
  <si>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</si>
  <si>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</si>
  <si>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</si>
  <si>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</si>
  <si>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</si>
  <si>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</si>
  <si>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</si>
  <si>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</si>
  <si>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</si>
  <si>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</si>
  <si>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</si>
  <si>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</si>
  <si>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</si>
  <si>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</si>
  <si>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</si>
  <si>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</si>
  <si>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</si>
  <si>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</si>
  <si>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</si>
  <si>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</si>
  <si>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</si>
  <si>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</si>
  <si>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</si>
  <si>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</si>
  <si>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</si>
  <si>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</si>
  <si>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</si>
  <si>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</si>
  <si>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</si>
  <si>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</si>
  <si>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</si>
  <si>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</si>
  <si>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</si>
  <si>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</si>
  <si>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</si>
  <si>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</si>
  <si>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</si>
  <si>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</si>
  <si>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</si>
  <si>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</si>
  <si>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</si>
  <si>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</si>
  <si>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</si>
  <si>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</si>
  <si>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</si>
  <si>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</si>
  <si>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</si>
  <si>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</si>
  <si>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</si>
  <si>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</si>
  <si>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</si>
  <si>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</si>
  <si>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</si>
  <si>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</si>
  <si>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</si>
  <si>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</si>
  <si>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</si>
  <si>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</si>
  <si>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</si>
  <si>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</si>
  <si>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</si>
  <si>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</si>
  <si>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</si>
  <si>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</si>
  <si>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</si>
  <si>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</si>
  <si>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</si>
  <si>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</si>
  <si>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</si>
  <si>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</si>
  <si>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</si>
  <si>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</si>
  <si>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</si>
  <si>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</si>
  <si>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</si>
  <si>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</si>
  <si>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</si>
  <si>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</si>
  <si>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</si>
  <si>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</si>
  <si>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</si>
  <si>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</si>
  <si>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</si>
  <si>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</si>
  <si>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</si>
  <si>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</si>
  <si>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</si>
  <si>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</si>
  <si>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</si>
  <si>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</si>
  <si>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</si>
  <si>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</si>
  <si>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</si>
  <si>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</si>
  <si>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</si>
  <si>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</si>
  <si>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</si>
  <si>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</si>
  <si>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</si>
  <si>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</si>
  <si>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</si>
  <si>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</si>
  <si>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</si>
  <si>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</si>
  <si>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</si>
  <si>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</si>
  <si>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</si>
  <si>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</si>
  <si>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</si>
  <si>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</si>
  <si>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</si>
  <si>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</si>
  <si>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</si>
  <si>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</si>
  <si>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</si>
  <si>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</si>
  <si>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</si>
  <si>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</si>
  <si>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</si>
  <si>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</si>
  <si>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</si>
  <si>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</si>
  <si>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</si>
  <si>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</si>
  <si>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</si>
  <si>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</si>
  <si>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</si>
  <si>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</si>
  <si>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</si>
  <si>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</si>
  <si>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</si>
  <si>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</si>
  <si>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</si>
  <si>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</si>
  <si>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</si>
  <si>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</si>
  <si>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</si>
  <si>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</si>
  <si>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</si>
  <si>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</si>
  <si>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</si>
  <si>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</si>
  <si>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</si>
  <si>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</si>
  <si>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</si>
  <si>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</si>
  <si>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</si>
  <si>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</si>
  <si>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</si>
  <si>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</si>
  <si>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</si>
  <si>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</si>
  <si>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</si>
  <si>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</si>
  <si>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</si>
  <si>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</si>
  <si>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</si>
  <si>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</si>
  <si>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</si>
  <si>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</si>
  <si>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</si>
  <si>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</si>
  <si>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</si>
  <si>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</si>
  <si>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</si>
  <si>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</si>
  <si>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</si>
  <si>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</si>
  <si>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</si>
  <si>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</si>
  <si>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</si>
  <si>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</si>
  <si>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</si>
  <si>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</si>
  <si>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</si>
  <si>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</si>
  <si>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</si>
  <si>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</si>
  <si>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</si>
  <si>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</si>
  <si>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</si>
  <si>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</si>
  <si>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</si>
  <si>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</si>
  <si>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</si>
  <si>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</si>
  <si>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</si>
  <si>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</si>
  <si>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</si>
  <si>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</si>
  <si>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</si>
  <si>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</si>
  <si>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</si>
  <si>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</si>
  <si>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</si>
  <si>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</si>
  <si>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</si>
  <si>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</si>
  <si>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</si>
  <si>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</si>
  <si>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</si>
  <si>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</si>
  <si>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</si>
  <si>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</si>
  <si>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</si>
  <si>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</si>
  <si>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</si>
  <si>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</si>
  <si>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</si>
  <si>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</si>
  <si>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</si>
  <si>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</si>
  <si>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</si>
  <si>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</si>
  <si>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</si>
  <si>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</si>
  <si>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</si>
  <si>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</si>
  <si>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</si>
  <si>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</si>
  <si>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</si>
  <si>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</si>
  <si>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</si>
  <si>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</si>
  <si>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</si>
  <si>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</si>
  <si>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</si>
  <si>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</si>
  <si>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</si>
  <si>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</si>
  <si>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</si>
  <si>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</si>
  <si>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</si>
  <si>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</si>
  <si>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</si>
  <si>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</si>
  <si>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</si>
  <si>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</si>
  <si>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</si>
  <si>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</si>
  <si>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</si>
  <si>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</si>
  <si>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</si>
  <si>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</si>
  <si>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</si>
  <si>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</si>
  <si>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</si>
  <si>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</si>
  <si>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</si>
  <si>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</si>
  <si>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</si>
  <si>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</si>
  <si>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</si>
  <si>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</si>
  <si>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</si>
  <si>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</si>
  <si>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</si>
  <si>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</si>
  <si>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</si>
  <si>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</si>
  <si>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</si>
  <si>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</si>
  <si>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</si>
  <si>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</si>
  <si>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</si>
  <si>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</si>
  <si>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</si>
  <si>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</si>
  <si>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</si>
  <si>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</si>
  <si>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</si>
  <si>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</si>
  <si>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</si>
  <si>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</si>
  <si>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</si>
  <si>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</si>
  <si>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</si>
  <si>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</si>
  <si>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</si>
  <si>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</si>
  <si>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</si>
  <si>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</si>
  <si>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</si>
  <si>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</si>
  <si>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</si>
  <si>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</si>
  <si>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</si>
  <si>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</si>
  <si>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</si>
  <si>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</si>
  <si>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</si>
  <si>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</si>
  <si>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</si>
  <si>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</si>
  <si>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</si>
  <si>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</si>
  <si>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</si>
  <si>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</si>
  <si>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</si>
  <si>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</si>
  <si>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</si>
  <si>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</si>
  <si>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</si>
  <si>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</si>
  <si>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</si>
  <si>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</si>
  <si>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</si>
  <si>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</si>
  <si>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</si>
  <si>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</si>
  <si>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</si>
  <si>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</si>
  <si>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</si>
  <si>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</si>
  <si>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</si>
  <si>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</si>
  <si>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</si>
  <si>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</si>
  <si>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</si>
  <si>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</si>
  <si>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</si>
  <si>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</si>
  <si>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</si>
  <si>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</si>
  <si>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</si>
  <si>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</si>
  <si>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</si>
  <si>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</si>
  <si>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</si>
  <si>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</si>
  <si>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</si>
  <si>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</si>
  <si>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</si>
  <si>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</si>
  <si>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</si>
  <si>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</si>
  <si>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</si>
  <si>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</si>
  <si>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</si>
  <si>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</si>
  <si>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</si>
  <si>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</si>
  <si>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</si>
  <si>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</si>
  <si>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</si>
  <si>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</si>
  <si>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</si>
  <si>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</si>
  <si>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</si>
  <si>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</si>
  <si>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</si>
  <si>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</si>
  <si>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</si>
  <si>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</si>
  <si>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</si>
  <si>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</si>
  <si>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</si>
  <si>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</si>
  <si>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</si>
  <si>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</si>
  <si>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</si>
  <si>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</si>
  <si>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</si>
  <si>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</si>
  <si>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</si>
  <si>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</si>
  <si>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</si>
  <si>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</si>
  <si>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</si>
  <si>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</si>
  <si>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</si>
  <si>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</si>
  <si>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</si>
  <si>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</si>
  <si>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</si>
  <si>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</si>
  <si>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</si>
  <si>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</si>
  <si>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</si>
  <si>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</si>
  <si>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</si>
  <si>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</si>
  <si>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</si>
  <si>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</si>
  <si>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</si>
  <si>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</si>
  <si>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</si>
  <si>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</si>
  <si>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</si>
  <si>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</si>
  <si>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</si>
  <si>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</si>
  <si>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</si>
  <si>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</si>
  <si>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</si>
  <si>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</si>
  <si>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</si>
  <si>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</si>
  <si>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</si>
  <si>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</si>
  <si>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</si>
  <si>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</si>
  <si>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</si>
  <si>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</si>
  <si>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</si>
  <si>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</si>
  <si>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</si>
  <si>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</si>
  <si>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</si>
  <si>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</si>
  <si>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</si>
  <si>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</si>
  <si>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</si>
  <si>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</si>
  <si>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</si>
  <si>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</si>
  <si>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</si>
  <si>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</si>
  <si>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</si>
  <si>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</si>
  <si>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</si>
  <si>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</si>
  <si>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</si>
  <si>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</si>
  <si>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</si>
  <si>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</si>
  <si>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</si>
  <si>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</si>
  <si>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</si>
  <si>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</si>
  <si>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</si>
  <si>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</si>
  <si>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</si>
  <si>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</si>
  <si>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</si>
  <si>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</si>
  <si>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</si>
  <si>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</si>
  <si>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</si>
  <si>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</si>
  <si>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</si>
  <si>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</si>
  <si>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</si>
  <si>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</si>
  <si>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</si>
  <si>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</si>
  <si>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</si>
  <si>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</si>
  <si>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</si>
  <si>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</si>
  <si>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</si>
  <si>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</si>
  <si>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</si>
  <si>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</si>
  <si>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</si>
  <si>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</si>
  <si>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</si>
  <si>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</si>
  <si>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</si>
  <si>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</si>
  <si>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</si>
  <si>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</si>
  <si>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</si>
  <si>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</si>
  <si>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</si>
  <si>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</si>
  <si>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</si>
  <si>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</si>
  <si>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</si>
  <si>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</si>
  <si>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</si>
  <si>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</si>
  <si>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</si>
  <si>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</si>
  <si>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</si>
  <si>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</si>
  <si>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</si>
  <si>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</si>
  <si>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</si>
  <si>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</si>
  <si>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</si>
  <si>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</si>
  <si>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</si>
  <si>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</si>
  <si>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</si>
  <si>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</si>
  <si>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</si>
  <si>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</si>
  <si>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</si>
  <si>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</si>
  <si>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</si>
  <si>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</si>
  <si>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</si>
  <si>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</si>
  <si>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</si>
  <si>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</si>
  <si>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</si>
  <si>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</si>
  <si>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</si>
  <si>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</si>
  <si>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</si>
  <si>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</si>
  <si>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</si>
  <si>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</si>
  <si>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</si>
  <si>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</si>
  <si>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</si>
  <si>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</si>
  <si>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</si>
  <si>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</si>
  <si>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</si>
  <si>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</si>
  <si>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</si>
  <si>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</si>
  <si>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</si>
  <si>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</si>
  <si>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</si>
  <si>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</si>
  <si>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</si>
  <si>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</si>
  <si>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</si>
  <si>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</si>
  <si>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</si>
  <si>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</si>
  <si>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</si>
  <si>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</si>
  <si>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</si>
  <si>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</si>
  <si>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</si>
  <si>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</si>
  <si>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</si>
  <si>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</si>
  <si>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</si>
  <si>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</si>
  <si>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</si>
  <si>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</si>
  <si>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</si>
  <si>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</si>
  <si>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</si>
  <si>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</si>
  <si>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</si>
  <si>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</si>
  <si>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</si>
  <si>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</si>
  <si>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</si>
  <si>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</si>
  <si>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</si>
  <si>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</si>
  <si>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</si>
  <si>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</si>
  <si>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</si>
  <si>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</si>
  <si>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</si>
  <si>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</si>
  <si>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</si>
  <si>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</si>
  <si>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</si>
  <si>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</si>
  <si>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</si>
  <si>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</si>
  <si>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</si>
  <si>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</si>
  <si>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</si>
  <si>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</si>
  <si>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</si>
  <si>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</si>
  <si>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</si>
  <si>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</si>
  <si>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</si>
  <si>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</si>
  <si>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</si>
  <si>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</si>
  <si>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</si>
  <si>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</si>
  <si>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</si>
  <si>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</si>
  <si>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</si>
  <si>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</si>
  <si>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</si>
  <si>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</si>
  <si>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</si>
  <si>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</si>
  <si>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</si>
  <si>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</si>
  <si>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</si>
  <si>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</si>
  <si>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</si>
  <si>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</si>
  <si>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</si>
  <si>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</si>
  <si>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</si>
  <si>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</si>
  <si>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</si>
  <si>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</si>
  <si>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</si>
  <si>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</si>
  <si>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</si>
  <si>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</si>
  <si>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</si>
  <si>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</si>
  <si>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</si>
  <si>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</si>
  <si>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</si>
  <si>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</si>
  <si>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</si>
  <si>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</si>
  <si>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</si>
  <si>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</si>
  <si>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</si>
  <si>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</si>
  <si>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</si>
  <si>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</si>
  <si>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</si>
  <si>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</si>
  <si>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</si>
  <si>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</si>
  <si>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</si>
  <si>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Ag. Solicitar MC1 Prev. às 09h00</t>
  </si>
  <si>
    <t>Ag. Solicitar MC1 Prev. às 10h00</t>
  </si>
  <si>
    <t>Solicitado MC1 às 09h00 para socaria km 225+000 VIA1 em 224ZIC1 / Ag. Retorno do CCO para alinhamento de FX na oportunidade</t>
  </si>
  <si>
    <t>Ag. TP Pronto para alinhamento de intervalo na oportunidade com o CCO</t>
  </si>
  <si>
    <t>TP Pronto às 09h00 no km 198+100 em ZFY1981 para substituição de dormentes / Ag. Retorno do CCO para alinhamento de FX na oportunidade</t>
  </si>
  <si>
    <t>TP Pronto às 09h00 no km 194+000 em ZFY1 para substituição de dormentes / Ag. Retorno do CCO para alinhamento de FX na oportunidade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</si>
  <si>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</si>
  <si>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</si>
  <si>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</si>
  <si>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</si>
  <si>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</si>
  <si>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</si>
  <si>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</si>
  <si>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Solicitado MC1 às 08h40 para inspeção entre ZEV-ZKW / Ag. livrada do L48 para oportunidade de inversão do A87 com o V96 e após partir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</si>
  <si>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</si>
  <si>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</si>
  <si>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</si>
  <si>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</si>
  <si>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09h39, aguardando informar programação de socaria VIA MC0</t>
  </si>
  <si>
    <t>TP Pronto às 09h30 em 117ZGM2 para limpeza de lastro / Ag. Retorno e alinhamento de FX com o CCO</t>
  </si>
  <si>
    <t>Ag. Solicitar MC1 Prev. às 08h30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</si>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</sst>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55" activePane="bottomRight" state="frozen"/>
      <selection pane="bottomRight" activeCell="BM70" sqref="BM70:BO7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294">
        <f t="shared" si="2"/>
        <v>0</v>
      </c>
      <c r="AZ55" s="14"/>
      <c r="BA55" s="72"/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1</v>
      </c>
      <c r="BI55" s="17"/>
      <c r="BJ55" s="17" t="s">
        <v>1052</v>
      </c>
      <c r="BK55" s="17"/>
      <c r="BL55" s="16"/>
      <c r="BM55" s="15"/>
      <c r="BN55" s="15"/>
      <c r="BO55" s="166"/>
      <c r="BP55" s="17"/>
      <c r="BQ55" s="13" t="str">
        <f t="shared" si="3"/>
        <v>Produção e Intervalo</v>
      </c>
      <c r="BR55" s="19">
        <f t="shared" si="4"/>
        <v>0</v>
      </c>
      <c r="BS55" s="19">
        <f t="shared" si="5"/>
        <v>0</v>
      </c>
      <c r="BT55" s="226" t="str">
        <f t="shared" si="6"/>
        <v/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294">
        <f t="shared" si="2"/>
        <v>0</v>
      </c>
      <c r="AZ56" s="14"/>
      <c r="BA56" s="72"/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1</v>
      </c>
      <c r="BI56" s="17"/>
      <c r="BJ56" s="17" t="s">
        <v>1053</v>
      </c>
      <c r="BK56" s="17"/>
      <c r="BL56" s="16"/>
      <c r="BM56" s="15"/>
      <c r="BN56" s="15"/>
      <c r="BO56" s="166"/>
      <c r="BP56" s="17"/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/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1054</v>
      </c>
      <c r="BK57" s="17"/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294">
        <f t="shared" si="2"/>
        <v>0</v>
      </c>
      <c r="AZ58" s="14"/>
      <c r="BA58" s="72"/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1</v>
      </c>
      <c r="BI58" s="17"/>
      <c r="BJ58" s="17" t="s">
        <v>1055</v>
      </c>
      <c r="BK58" s="17"/>
      <c r="BL58" s="16"/>
      <c r="BM58" s="15"/>
      <c r="BN58" s="15"/>
      <c r="BO58" s="166"/>
      <c r="BP58" s="17"/>
      <c r="BQ58" s="13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226" t="str">
        <f t="shared" si="6"/>
        <v/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/>
      <c r="AT59" s="39"/>
      <c r="AU59" s="39"/>
      <c r="AV59" s="39"/>
      <c r="AW59" s="39"/>
      <c r="AX59" s="39"/>
      <c r="AY59" s="294">
        <f t="shared" si="2"/>
        <v>0</v>
      </c>
      <c r="AZ59" s="14"/>
      <c r="BA59" s="72"/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1</v>
      </c>
      <c r="BI59" s="17"/>
      <c r="BJ59" s="17" t="s">
        <v>1056</v>
      </c>
      <c r="BK59" s="17"/>
      <c r="BL59" s="16"/>
      <c r="BM59" s="15"/>
      <c r="BN59" s="15"/>
      <c r="BO59" s="166"/>
      <c r="BP59" s="17"/>
      <c r="BQ59" s="13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226" t="str">
        <f t="shared" si="6"/>
        <v/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tr">
        <f>IF(BS_CONTROLE[[#This Row],[Atividade]]=0, "-", BS_CONTROLE[[#This Row],[Atividade]])</f>
        <v>PDM - SUBSTITUIÇÃO - DORMENTE</v>
      </c>
      <c r="AJ60" s="9" t="str">
        <f>IF(D60="","*",VLOOKUP(AI60,BS_ATIVIDADE[#Data],3,FALSE))</f>
        <v>DORMENTE - SUBSTITUIÇÂO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/>
      <c r="AT60" s="39"/>
      <c r="AU60" s="39"/>
      <c r="AV60" s="39"/>
      <c r="AW60" s="39"/>
      <c r="AX60" s="39"/>
      <c r="AY60" s="294">
        <f t="shared" si="2"/>
        <v>0</v>
      </c>
      <c r="AZ60" s="14"/>
      <c r="BA60" s="72"/>
      <c r="BB60" s="10" t="str">
        <f>IFERROR(_xlfn.XLOOKUP(AI60, BS_ATIVIDADE[ATIVIDADE],BS_ATIVIDADE[UNIDADE] ), "*")</f>
        <v>Nº DE DORMENTES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1</v>
      </c>
      <c r="BI60" s="17"/>
      <c r="BJ60" s="17" t="s">
        <v>1057</v>
      </c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 t="shared" si="4"/>
        <v>0</v>
      </c>
      <c r="BS60" s="19">
        <f t="shared" si="5"/>
        <v>0</v>
      </c>
      <c r="BT60" s="226" t="str">
        <f t="shared" si="6"/>
        <v/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294">
        <f t="shared" si="2"/>
        <v>0</v>
      </c>
      <c r="AZ61" s="14"/>
      <c r="BA61" s="72"/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1</v>
      </c>
      <c r="BI61" s="17"/>
      <c r="BJ61" s="17" t="s">
        <v>1055</v>
      </c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/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1058</v>
      </c>
      <c r="J62" s="218">
        <v>49</v>
      </c>
      <c r="K62" s="218">
        <v>185</v>
      </c>
      <c r="L62" s="84"/>
      <c r="M62" s="205" t="s">
        <v>1059</v>
      </c>
      <c r="N62" s="205" t="s">
        <v>1060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1061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1055</v>
      </c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1055</v>
      </c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1062</v>
      </c>
      <c r="J66" s="218">
        <v>92</v>
      </c>
      <c r="K66" s="218">
        <v>66.5</v>
      </c>
      <c r="L66" s="84" t="s">
        <v>317</v>
      </c>
      <c r="M66" s="205" t="s">
        <v>1063</v>
      </c>
      <c r="N66" s="205" t="s">
        <v>1064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/>
      <c r="AT66" s="39"/>
      <c r="AU66" s="39"/>
      <c r="AV66" s="39"/>
      <c r="AW66" s="39"/>
      <c r="AX66" s="39"/>
      <c r="AY66" s="294">
        <f t="shared" si="2"/>
        <v>0</v>
      </c>
      <c r="AZ66" s="14"/>
      <c r="BA66" s="72"/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1</v>
      </c>
      <c r="BI66" s="17"/>
      <c r="BJ66" s="17" t="s">
        <v>1065</v>
      </c>
      <c r="BK66" s="17"/>
      <c r="BL66" s="16"/>
      <c r="BM66" s="15"/>
      <c r="BN66" s="15"/>
      <c r="BO66" s="166"/>
      <c r="BP66" s="17"/>
      <c r="BQ66" s="13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1066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1067</v>
      </c>
      <c r="BK68" s="17" t="s">
        <v>1067</v>
      </c>
      <c r="BL68" s="16"/>
      <c r="BM68" s="15" t="s">
        <v>688</v>
      </c>
      <c r="BN68" s="15" t="s">
        <v>705</v>
      </c>
      <c r="BO68" s="166" t="s">
        <v>779</v>
      </c>
      <c r="BP68" s="17" t="s">
        <v>1067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1067</v>
      </c>
      <c r="BK69" s="17" t="s">
        <v>1067</v>
      </c>
      <c r="BL69" s="16"/>
      <c r="BM69" s="15" t="s">
        <v>688</v>
      </c>
      <c r="BN69" s="15" t="s">
        <v>705</v>
      </c>
      <c r="BO69" s="166" t="s">
        <v>779</v>
      </c>
      <c r="BP69" s="17" t="s">
        <v>1067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1067</v>
      </c>
      <c r="BK70" s="17" t="s">
        <v>1067</v>
      </c>
      <c r="BL70" s="16"/>
      <c r="BM70" s="15" t="s">
        <v>688</v>
      </c>
      <c r="BN70" s="15" t="s">
        <v>705</v>
      </c>
      <c r="BO70" s="166" t="s">
        <v>779</v>
      </c>
      <c r="BP70" s="17" t="s">
        <v>1067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1068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1069</v>
      </c>
      <c r="BK72" s="17"/>
      <c r="BL72" s="16"/>
      <c r="BM72" s="15"/>
      <c r="BN72" s="15"/>
      <c r="BO72" s="166"/>
      <c r="BP72" s="17"/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/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8.3333333333333329E-2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294">
        <f t="shared" si="8"/>
        <v>0</v>
      </c>
      <c r="AZ73" s="14"/>
      <c r="BA73" s="72"/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1</v>
      </c>
      <c r="BI73" s="17"/>
      <c r="BJ73" s="17" t="s">
        <v>1055</v>
      </c>
      <c r="BK73" s="17"/>
      <c r="BL73" s="16"/>
      <c r="BM73" s="15"/>
      <c r="BN73" s="15"/>
      <c r="BO73" s="166"/>
      <c r="BP73" s="17"/>
      <c r="BQ73" s="13" t="str">
        <f t="shared" si="9"/>
        <v>Produção e Intervalo</v>
      </c>
      <c r="BR73" s="19">
        <f t="shared" si="10"/>
        <v>0</v>
      </c>
      <c r="BS73" s="19">
        <f t="shared" si="11"/>
        <v>0</v>
      </c>
      <c r="BT73" s="226" t="str">
        <f t="shared" si="12"/>
        <v/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294">
        <f t="shared" si="8"/>
        <v>0</v>
      </c>
      <c r="AZ74" s="14"/>
      <c r="BA74" s="72"/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1</v>
      </c>
      <c r="BI74" s="17"/>
      <c r="BJ74" s="17" t="s">
        <v>1055</v>
      </c>
      <c r="BK74" s="17"/>
      <c r="BL74" s="16"/>
      <c r="BM74" s="15"/>
      <c r="BN74" s="15"/>
      <c r="BO74" s="166"/>
      <c r="BP74" s="17"/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/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/>
      <c r="AT75" s="39"/>
      <c r="AU75" s="39"/>
      <c r="AV75" s="39"/>
      <c r="AW75" s="39"/>
      <c r="AX75" s="39"/>
      <c r="AY75" s="294">
        <f t="shared" si="8"/>
        <v>0</v>
      </c>
      <c r="AZ75" s="14"/>
      <c r="BA75" s="72"/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1</v>
      </c>
      <c r="BI75" s="17"/>
      <c r="BJ75" s="17" t="s">
        <v>1070</v>
      </c>
      <c r="BK75" s="17"/>
      <c r="BL75" s="16"/>
      <c r="BM75" s="15"/>
      <c r="BN75" s="15"/>
      <c r="BO75" s="166"/>
      <c r="BP75" s="17"/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/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/>
      <c r="AT76" s="39"/>
      <c r="AU76" s="39"/>
      <c r="AV76" s="39"/>
      <c r="AW76" s="39"/>
      <c r="AX76" s="39"/>
      <c r="AY76" s="294">
        <f t="shared" si="8"/>
        <v>0</v>
      </c>
      <c r="AZ76" s="14"/>
      <c r="BA76" s="72"/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1</v>
      </c>
      <c r="BI76" s="17"/>
      <c r="BJ76" s="17" t="s">
        <v>1071</v>
      </c>
      <c r="BK76" s="17"/>
      <c r="BL76" s="16"/>
      <c r="BM76" s="15"/>
      <c r="BN76" s="15"/>
      <c r="BO76" s="166"/>
      <c r="BP76" s="17"/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/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294">
        <f t="shared" si="8"/>
        <v>0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1072</v>
      </c>
      <c r="BK77" s="17"/>
      <c r="BL77" s="16"/>
      <c r="BM77" s="15"/>
      <c r="BN77" s="15"/>
      <c r="BO77" s="166"/>
      <c r="BP77" s="17"/>
      <c r="BQ77" s="13" t="str">
        <f t="shared" si="9"/>
        <v>Produção e Intervalo</v>
      </c>
      <c r="BR77" s="19">
        <f t="shared" si="10"/>
        <v>0</v>
      </c>
      <c r="BS77" s="19">
        <f t="shared" si="11"/>
        <v>0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295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317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BASE_MAPA!$D$2:$D$260, BASE_MAPA!$I$2:$I$260),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59" t="str">
        <f>IF(BS_CONTROLE[[#This Row],[Local - Partida]]=0, "-", BS_CONTROLE[[#This Row],[Local - Partida]])</f>
        <v>-</v>
      </c>
      <c r="AL80" s="259" t="str">
        <f>IF(BS_CONTROLE[[#This Row],[Local - Encerramento]]=0, "-", BS_CONTROLE[[#This Row],[Local - Encerramento]])</f>
        <v>-</v>
      </c>
      <c r="AM80" s="259" t="str">
        <f>IF(BS_CONTROLE[[#This Row],[Entre - Estações]]=0, "-", BS_CONTROLE[[#This Row],[Entre - Estações]])</f>
        <v>-</v>
      </c>
      <c r="AN80" s="259" t="str">
        <f>IF(BS_CONTROLE[[#This Row],[SB]]=0, "-", BS_CONTROLE[[#This Row],[SB]])</f>
        <v>-</v>
      </c>
      <c r="AO80" s="260" t="str">
        <f>IF(BS_CONTROLE[[#This Row],[SUB]]=0, "-", BS_CONTROLE[[#This Row],[SUB]])</f>
        <v>-</v>
      </c>
      <c r="AP80" s="261" t="str">
        <f>IF(BS_CONTROLE[[#This Row],[KM - Inicio]]=0, "-", BS_CONTROLE[[#This Row],[KM - Inicio]])</f>
        <v>-</v>
      </c>
      <c r="AQ80" s="261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294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BASE_MAPA!$D$2:$D$260, BASE_MAPA!$I$2:$I$260), "ERRO")</f>
        <v>ERRO</v>
      </c>
      <c r="BF80" s="262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295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317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BASE_MAPA!$D$2:$D$260, BASE_MAPA!$I$2:$I$260),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59" t="str">
        <f>IF(BS_CONTROLE[[#This Row],[Local - Partida]]=0, "-", BS_CONTROLE[[#This Row],[Local - Partida]])</f>
        <v>-</v>
      </c>
      <c r="AL81" s="259" t="str">
        <f>IF(BS_CONTROLE[[#This Row],[Local - Encerramento]]=0, "-", BS_CONTROLE[[#This Row],[Local - Encerramento]])</f>
        <v>-</v>
      </c>
      <c r="AM81" s="259" t="str">
        <f>IF(BS_CONTROLE[[#This Row],[Entre - Estações]]=0, "-", BS_CONTROLE[[#This Row],[Entre - Estações]])</f>
        <v>-</v>
      </c>
      <c r="AN81" s="259" t="str">
        <f>IF(BS_CONTROLE[[#This Row],[SB]]=0, "-", BS_CONTROLE[[#This Row],[SB]])</f>
        <v>-</v>
      </c>
      <c r="AO81" s="260" t="str">
        <f>IF(BS_CONTROLE[[#This Row],[SUB]]=0, "-", BS_CONTROLE[[#This Row],[SUB]])</f>
        <v>-</v>
      </c>
      <c r="AP81" s="261" t="str">
        <f>IF(BS_CONTROLE[[#This Row],[KM - Inicio]]=0, "-", BS_CONTROLE[[#This Row],[KM - Inicio]])</f>
        <v>-</v>
      </c>
      <c r="AQ81" s="261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294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BASE_MAPA!$D$2:$D$260, BASE_MAPA!$I$2:$I$260), "ERRO")</f>
        <v>ERRO</v>
      </c>
      <c r="BF81" s="262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296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BASE_MAPA!$D$2:$D$260, BASE_MAPA!$I$2:$I$260),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-</v>
      </c>
      <c r="AN82" s="259" t="str">
        <f>IF(BS_CONTROLE[[#This Row],[SB]]=0, "-", BS_CONTROLE[[#This Row],[SB]])</f>
        <v>-</v>
      </c>
      <c r="AO82" s="260" t="str">
        <f>IF(BS_CONTROLE[[#This Row],[SUB]]=0, "-", BS_CONTROLE[[#This Row],[SUB]])</f>
        <v>-</v>
      </c>
      <c r="AP82" s="261" t="str">
        <f>IF(BS_CONTROLE[[#This Row],[KM - Inicio]]=0, "-", BS_CONTROLE[[#This Row],[KM - Inicio]])</f>
        <v>-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BASE_MAPA!$D$2:$D$260, BASE_MAPA!$I$2:$I$260), "ERRO")</f>
        <v>ERRO</v>
      </c>
      <c r="BF82" s="262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295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BASE_MAPA!$D$2:$D$260, BASE_MAPA!$I$2:$I$260),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-</v>
      </c>
      <c r="AN83" s="259" t="str">
        <f>IF(BS_CONTROLE[[#This Row],[SB]]=0, "-", BS_CONTROLE[[#This Row],[SB]])</f>
        <v>-</v>
      </c>
      <c r="AO83" s="260" t="str">
        <f>IF(BS_CONTROLE[[#This Row],[SUB]]=0, "-", BS_CONTROLE[[#This Row],[SUB]])</f>
        <v>-</v>
      </c>
      <c r="AP83" s="261" t="str">
        <f>IF(BS_CONTROLE[[#This Row],[KM - Inicio]]=0, "-", BS_CONTROLE[[#This Row],[KM - Inicio]])</f>
        <v>-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BASE_MAPA!$D$2:$D$260, BASE_MAPA!$I$2:$I$260), "ERRO")</f>
        <v>ERRO</v>
      </c>
      <c r="BF83" s="262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295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BASE_MAPA!$D$2:$D$260, BASE_MAPA!$I$2:$I$260),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-</v>
      </c>
      <c r="AN84" s="259" t="str">
        <f>IF(BS_CONTROLE[[#This Row],[SB]]=0, "-", BS_CONTROLE[[#This Row],[SB]])</f>
        <v>-</v>
      </c>
      <c r="AO84" s="260" t="str">
        <f>IF(BS_CONTROLE[[#This Row],[SUB]]=0, "-", BS_CONTROLE[[#This Row],[SUB]])</f>
        <v>-</v>
      </c>
      <c r="AP84" s="261" t="str">
        <f>IF(BS_CONTROLE[[#This Row],[KM - Inicio]]=0, "-", BS_CONTROLE[[#This Row],[KM - Inicio]])</f>
        <v>-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BASE_MAPA!$D$2:$D$260, BASE_MAPA!$I$2:$I$260), "ERRO")</f>
        <v>ERRO</v>
      </c>
      <c r="BF84" s="262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295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BASE_MAPA!$D$2:$D$260, BASE_MAPA!$I$2:$I$260),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-</v>
      </c>
      <c r="AN85" s="259" t="str">
        <f>IF(BS_CONTROLE[[#This Row],[SB]]=0, "-", BS_CONTROLE[[#This Row],[SB]])</f>
        <v>-</v>
      </c>
      <c r="AO85" s="260" t="str">
        <f>IF(BS_CONTROLE[[#This Row],[SUB]]=0, "-", BS_CONTROLE[[#This Row],[SUB]])</f>
        <v>-</v>
      </c>
      <c r="AP85" s="261" t="str">
        <f>IF(BS_CONTROLE[[#This Row],[KM - Inicio]]=0, "-", BS_CONTROLE[[#This Row],[KM - Inicio]])</f>
        <v>-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BASE_MAPA!$D$2:$D$260, BASE_MAPA!$I$2:$I$260), "ERRO")</f>
        <v>ERRO</v>
      </c>
      <c r="BF85" s="262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295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BASE_MAPA!$D$2:$D$260, BASE_MAPA!$I$2:$I$260),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59" t="str">
        <f>IF(BS_CONTROLE[[#This Row],[Local - Partida]]=0, "-", BS_CONTROLE[[#This Row],[Local - Partida]])</f>
        <v>-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-</v>
      </c>
      <c r="AN87" s="259" t="str">
        <f>IF(BS_CONTROLE[[#This Row],[SB]]=0, "-", BS_CONTROLE[[#This Row],[SB]])</f>
        <v>-</v>
      </c>
      <c r="AO87" s="260" t="str">
        <f>IF(BS_CONTROLE[[#This Row],[SUB]]=0, "-", BS_CONTROLE[[#This Row],[SUB]])</f>
        <v>-</v>
      </c>
      <c r="AP87" s="261" t="str">
        <f>IF(BS_CONTROLE[[#This Row],[KM - Inicio]]=0, "-", BS_CONTROLE[[#This Row],[KM - Inicio]])</f>
        <v>-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BASE_MAPA!$D$2:$D$260, BASE_MAPA!$I$2:$I$260), "ERRO")</f>
        <v>ERRO</v>
      </c>
      <c r="BF87" s="262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295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BASE_MAPA!$D$2:$D$260, BASE_MAPA!$I$2:$I$260),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-</v>
      </c>
      <c r="AN89" s="259" t="str">
        <f>IF(BS_CONTROLE[[#This Row],[SB]]=0, "-", BS_CONTROLE[[#This Row],[SB]])</f>
        <v>-</v>
      </c>
      <c r="AO89" s="260" t="str">
        <f>IF(BS_CONTROLE[[#This Row],[SUB]]=0, "-", BS_CONTROLE[[#This Row],[SUB]])</f>
        <v>-</v>
      </c>
      <c r="AP89" s="261" t="str">
        <f>IF(BS_CONTROLE[[#This Row],[KM - Inicio]]=0, "-", BS_CONTROLE[[#This Row],[KM - Inicio]])</f>
        <v>-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BASE_MAPA!$D$2:$D$260, BASE_MAPA!$I$2:$I$260), "ERRO")</f>
        <v>ERRO</v>
      </c>
      <c r="BF89" s="262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295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BASE_MAPA!$D$2:$D$260, BASE_MAPA!$I$2:$I$260),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-</v>
      </c>
      <c r="AN90" s="259" t="str">
        <f>IF(BS_CONTROLE[[#This Row],[SB]]=0, "-", BS_CONTROLE[[#This Row],[SB]])</f>
        <v>-</v>
      </c>
      <c r="AO90" s="260" t="str">
        <f>IF(BS_CONTROLE[[#This Row],[SUB]]=0, "-", BS_CONTROLE[[#This Row],[SUB]])</f>
        <v>-</v>
      </c>
      <c r="AP90" s="261" t="str">
        <f>IF(BS_CONTROLE[[#This Row],[KM - Inicio]]=0, "-", BS_CONTROLE[[#This Row],[KM - Inicio]])</f>
        <v>-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BASE_MAPA!$D$2:$D$260, BASE_MAPA!$I$2:$I$260), "ERRO")</f>
        <v>ERRO</v>
      </c>
      <c r="BF90" s="262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295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BASE_MAPA!$D$2:$D$260, BASE_MAPA!$I$2:$I$260),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-</v>
      </c>
      <c r="AN91" s="259" t="str">
        <f>IF(BS_CONTROLE[[#This Row],[SB]]=0, "-", BS_CONTROLE[[#This Row],[SB]])</f>
        <v>-</v>
      </c>
      <c r="AO91" s="260" t="str">
        <f>IF(BS_CONTROLE[[#This Row],[SUB]]=0, "-", BS_CONTROLE[[#This Row],[SUB]])</f>
        <v>-</v>
      </c>
      <c r="AP91" s="261" t="str">
        <f>IF(BS_CONTROLE[[#This Row],[KM - Inicio]]=0, "-", BS_CONTROLE[[#This Row],[KM - Inicio]])</f>
        <v>-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BASE_MAPA!$D$2:$D$260, BASE_MAPA!$I$2:$I$260), "ERRO")</f>
        <v>ERRO</v>
      </c>
      <c r="BF91" s="262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295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BASE_MAPA!$D$2:$D$260, BASE_MAPA!$I$2:$I$260),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59" t="str">
        <f>IF(BS_CONTROLE[[#This Row],[Local - Partida]]=0, "-", BS_CONTROLE[[#This Row],[Local - Partida]])</f>
        <v>-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-</v>
      </c>
      <c r="AN93" s="259" t="str">
        <f>IF(BS_CONTROLE[[#This Row],[SB]]=0, "-", BS_CONTROLE[[#This Row],[SB]])</f>
        <v>-</v>
      </c>
      <c r="AO93" s="260" t="str">
        <f>IF(BS_CONTROLE[[#This Row],[SUB]]=0, "-", BS_CONTROLE[[#This Row],[SUB]])</f>
        <v>-</v>
      </c>
      <c r="AP93" s="261" t="str">
        <f>IF(BS_CONTROLE[[#This Row],[KM - Inicio]]=0, "-", BS_CONTROLE[[#This Row],[KM - Inicio]])</f>
        <v>-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BASE_MAPA!$D$2:$D$260, BASE_MAPA!$I$2:$I$260), "ERRO")</f>
        <v>ERRO</v>
      </c>
      <c r="BF93" s="262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296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59" t="str">
        <f>IF(BS_CONTROLE[[#This Row],[Local - Partida]]=0, "-", BS_CONTROLE[[#This Row],[Local - Partida]])</f>
        <v>-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295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BASE_MAPA!$D$2:$D$260, BASE_MAPA!$I$2:$I$260),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59" t="str">
        <f>IF(BS_CONTROLE[[#This Row],[Local - Partida]]=0, "-", BS_CONTROLE[[#This Row],[Local - Partida]])</f>
        <v>-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-</v>
      </c>
      <c r="AN96" s="259" t="str">
        <f>IF(BS_CONTROLE[[#This Row],[SB]]=0, "-", BS_CONTROLE[[#This Row],[SB]])</f>
        <v>-</v>
      </c>
      <c r="AO96" s="260" t="str">
        <f>IF(BS_CONTROLE[[#This Row],[SUB]]=0, "-", BS_CONTROLE[[#This Row],[SUB]])</f>
        <v>-</v>
      </c>
      <c r="AP96" s="261" t="str">
        <f>IF(BS_CONTROLE[[#This Row],[KM - Inicio]]=0, "-", BS_CONTROLE[[#This Row],[KM - Inicio]])</f>
        <v>-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BASE_MAPA!$D$2:$D$260, BASE_MAPA!$I$2:$I$260), "ERRO")</f>
        <v>ERRO</v>
      </c>
      <c r="BF96" s="262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295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317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BASE_MAPA!$D$2:$D$260, BASE_MAPA!$I$2:$I$260),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59" t="str">
        <f>IF(BS_CONTROLE[[#This Row],[Local - Partida]]=0, "-", BS_CONTROLE[[#This Row],[Local - Partida]])</f>
        <v>-</v>
      </c>
      <c r="AL97" s="259" t="str">
        <f>IF(BS_CONTROLE[[#This Row],[Local - Encerramento]]=0, "-", BS_CONTROLE[[#This Row],[Local - Encerramento]])</f>
        <v>-</v>
      </c>
      <c r="AM97" s="259" t="str">
        <f>IF(BS_CONTROLE[[#This Row],[Entre - Estações]]=0, "-", BS_CONTROLE[[#This Row],[Entre - Estações]])</f>
        <v>-</v>
      </c>
      <c r="AN97" s="259" t="str">
        <f>IF(BS_CONTROLE[[#This Row],[SB]]=0, "-", BS_CONTROLE[[#This Row],[SB]])</f>
        <v>-</v>
      </c>
      <c r="AO97" s="260" t="str">
        <f>IF(BS_CONTROLE[[#This Row],[SUB]]=0, "-", BS_CONTROLE[[#This Row],[SUB]])</f>
        <v>-</v>
      </c>
      <c r="AP97" s="261" t="str">
        <f>IF(BS_CONTROLE[[#This Row],[KM - Inicio]]=0, "-", BS_CONTROLE[[#This Row],[KM - Inicio]])</f>
        <v>-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BASE_MAPA!$D$2:$D$260, BASE_MAPA!$I$2:$I$260), "ERRO")</f>
        <v>ERRO</v>
      </c>
      <c r="BF97" s="262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295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317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BASE_MAPA!$D$2:$D$260, BASE_MAPA!$I$2:$I$260),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59" t="str">
        <f>IF(BS_CONTROLE[[#This Row],[Local - Partida]]=0, "-", BS_CONTROLE[[#This Row],[Local - Partida]])</f>
        <v>-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-</v>
      </c>
      <c r="AN98" s="259" t="str">
        <f>IF(BS_CONTROLE[[#This Row],[SB]]=0, "-", BS_CONTROLE[[#This Row],[SB]])</f>
        <v>-</v>
      </c>
      <c r="AO98" s="260" t="str">
        <f>IF(BS_CONTROLE[[#This Row],[SUB]]=0, "-", BS_CONTROLE[[#This Row],[SUB]])</f>
        <v>-</v>
      </c>
      <c r="AP98" s="261" t="str">
        <f>IF(BS_CONTROLE[[#This Row],[KM - Inicio]]=0, "-", BS_CONTROLE[[#This Row],[KM - Inicio]])</f>
        <v>-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BASE_MAPA!$D$2:$D$260, BASE_MAPA!$I$2:$I$260), "ERRO")</f>
        <v>ERRO</v>
      </c>
      <c r="BF98" s="262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295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317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BASE_MAPA!$D$2:$D$260, BASE_MAPA!$I$2:$I$260),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59" t="str">
        <f>IF(BS_CONTROLE[[#This Row],[Local - Partida]]=0, "-", BS_CONTROLE[[#This Row],[Local - Partida]])</f>
        <v>-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-</v>
      </c>
      <c r="AN99" s="259" t="str">
        <f>IF(BS_CONTROLE[[#This Row],[SB]]=0, "-", BS_CONTROLE[[#This Row],[SB]])</f>
        <v>-</v>
      </c>
      <c r="AO99" s="260" t="str">
        <f>IF(BS_CONTROLE[[#This Row],[SUB]]=0, "-", BS_CONTROLE[[#This Row],[SUB]])</f>
        <v>-</v>
      </c>
      <c r="AP99" s="261" t="str">
        <f>IF(BS_CONTROLE[[#This Row],[KM - Inicio]]=0, "-", BS_CONTROLE[[#This Row],[KM - Inicio]])</f>
        <v>-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BASE_MAPA!$D$2:$D$260, BASE_MAPA!$I$2:$I$260), "ERRO")</f>
        <v>ERRO</v>
      </c>
      <c r="BF99" s="262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295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317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BASE_MAPA!$D$2:$D$260, BASE_MAPA!$I$2:$I$260),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59" t="str">
        <f>IF(BS_CONTROLE[[#This Row],[Local - Partida]]=0, "-", BS_CONTROLE[[#This Row],[Local - Partida]])</f>
        <v>-</v>
      </c>
      <c r="AL101" s="259" t="str">
        <f>IF(BS_CONTROLE[[#This Row],[Local - Encerramento]]=0, "-", BS_CONTROLE[[#This Row],[Local - Encerramento]])</f>
        <v>-</v>
      </c>
      <c r="AM101" s="259" t="str">
        <f>IF(BS_CONTROLE[[#This Row],[Entre - Estações]]=0, "-", BS_CONTROLE[[#This Row],[Entre - Estações]])</f>
        <v>-</v>
      </c>
      <c r="AN101" s="259" t="str">
        <f>IF(BS_CONTROLE[[#This Row],[SB]]=0, "-", BS_CONTROLE[[#This Row],[SB]])</f>
        <v>-</v>
      </c>
      <c r="AO101" s="260" t="str">
        <f>IF(BS_CONTROLE[[#This Row],[SUB]]=0, "-", BS_CONTROLE[[#This Row],[SUB]])</f>
        <v>-</v>
      </c>
      <c r="AP101" s="261" t="str">
        <f>IF(BS_CONTROLE[[#This Row],[KM - Inicio]]=0, "-", BS_CONTROLE[[#This Row],[KM - Inicio]])</f>
        <v>-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BASE_MAPA!$D$2:$D$260, BASE_MAPA!$I$2:$I$260), "ERRO")</f>
        <v>ERRO</v>
      </c>
      <c r="BF101" s="262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295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317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BASE_MAPA!$D$2:$D$260, BASE_MAPA!$I$2:$I$260),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59" t="str">
        <f>IF(BS_CONTROLE[[#This Row],[Local - Partida]]=0, "-", BS_CONTROLE[[#This Row],[Local - Partida]])</f>
        <v>-</v>
      </c>
      <c r="AL103" s="259" t="str">
        <f>IF(BS_CONTROLE[[#This Row],[Local - Encerramento]]=0, "-", BS_CONTROLE[[#This Row],[Local - Encerramento]])</f>
        <v>-</v>
      </c>
      <c r="AM103" s="259" t="str">
        <f>IF(BS_CONTROLE[[#This Row],[Entre - Estações]]=0, "-", BS_CONTROLE[[#This Row],[Entre - Estações]])</f>
        <v>-</v>
      </c>
      <c r="AN103" s="259" t="str">
        <f>IF(BS_CONTROLE[[#This Row],[SB]]=0, "-", BS_CONTROLE[[#This Row],[SB]])</f>
        <v>-</v>
      </c>
      <c r="AO103" s="260" t="str">
        <f>IF(BS_CONTROLE[[#This Row],[SUB]]=0, "-", BS_CONTROLE[[#This Row],[SUB]])</f>
        <v>-</v>
      </c>
      <c r="AP103" s="261" t="str">
        <f>IF(BS_CONTROLE[[#This Row],[KM - Inicio]]=0, "-", BS_CONTROLE[[#This Row],[KM - Inicio]])</f>
        <v>-</v>
      </c>
      <c r="AQ103" s="261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294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BASE_MAPA!$D$2:$D$260, BASE_MAPA!$I$2:$I$260), "ERRO")</f>
        <v>ERRO</v>
      </c>
      <c r="BF103" s="262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295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317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BASE_MAPA!$D$2:$D$260, BASE_MAPA!$I$2:$I$260),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-</v>
      </c>
      <c r="AN104" s="259" t="str">
        <f>IF(BS_CONTROLE[[#This Row],[SB]]=0, "-", BS_CONTROLE[[#This Row],[SB]])</f>
        <v>-</v>
      </c>
      <c r="AO104" s="260" t="str">
        <f>IF(BS_CONTROLE[[#This Row],[SUB]]=0, "-", BS_CONTROLE[[#This Row],[SUB]])</f>
        <v>-</v>
      </c>
      <c r="AP104" s="261" t="str">
        <f>IF(BS_CONTROLE[[#This Row],[KM - Inicio]]=0, "-", BS_CONTROLE[[#This Row],[KM - Inicio]])</f>
        <v>-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BASE_MAPA!$D$2:$D$260, BASE_MAPA!$I$2:$I$260), "ERRO")</f>
        <v>ERRO</v>
      </c>
      <c r="BF104" s="262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76:Q450 O61:Q74" name="Range1_9_1"/>
    <protectedRange sqref="V29:Y30 X6:Y28 X31:Y35 V36:Y50 V52:Y54 X51:Y51 X56:Y61 V61:W61 W55:Y55 V68:V70 X68:Y70 V71:Y73 V74 X74:Y75 V76:Y76 V78:Y450 X77:Y77 V62:Y67" name="Range1_11_1"/>
    <protectedRange sqref="Z29:AD30 Z6:Z28 Z31:Z32 Z43:AD46 Z40:Z42 Z49:AD50 Z47:Z48 Z52:AD55 Z51 Z33:AD39 Z56:Z57 Z58:AD74 Z76:AD76 Z75 Z78:AD450 Z77" name="Range1_12_1"/>
    <protectedRange sqref="BF6:BF552" name="Range1_18_1"/>
    <protectedRange sqref="D11" name="Range1_14_1_1"/>
    <protectedRange sqref="F11" name="Range1_14_1_2"/>
    <protectedRange sqref="D6:D7 D20 D25 D14 D31:D32 D56:D57" name="Range1_14_1_1_1"/>
    <protectedRange sqref="F6:F7 F25 F14 F31:F32 F56:F57" name="Range1_14_1_2_1"/>
    <protectedRange sqref="J7 J27 J20 J25 J14 J75" name="Range1_16_2"/>
    <protectedRange sqref="O7:Q7 P8:P9 O27:Q27 O20:Q20 O25:Q25 O14:Q14 P33:P34 P58:P59 O75:Q75" name="Range1_17_2"/>
    <protectedRange sqref="J6:K6 J31:K31 J56:K56" name="Range1_16_11"/>
    <protectedRange sqref="O6:Q6 O31:Q31 O56:Q56" name="Range1_17_11"/>
    <protectedRange sqref="V6:V7 V19 V31:V32 V51 V55:V57 V77" name="Range1_18_1_1"/>
    <protectedRange sqref="W6 W15:W17 W19 W23 W28 W31 W51 W56 W68:W70 W74 W77" name="Range1_18_4"/>
    <protectedRange sqref="AA6:AE7 AA19:AE20 AA31:AE32 AA51:AE51 AA56:AE57 AA77:AE77" name="Range1_19_1"/>
    <protectedRange sqref="AA27:AC27 AA25:AE25 AA75:AC7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70" operator="equal">
      <formula>"ERRO"</formula>
    </cfRule>
  </conditionalFormatting>
  <conditionalFormatting sqref="X4 Y475:Y550 Y1:Z474">
    <cfRule type="cellIs" dxfId="137" priority="18359" operator="equal">
      <formula>"OPORTUNIDADE"</formula>
    </cfRule>
  </conditionalFormatting>
  <conditionalFormatting sqref="AZ6:AZ522">
    <cfRule type="expression" dxfId="136" priority="18354">
      <formula>$BU6=1</formula>
    </cfRule>
  </conditionalFormatting>
  <conditionalFormatting sqref="BQ6:BQ599">
    <cfRule type="cellIs" dxfId="135" priority="18365" operator="equal">
      <formula>"Produção e Intervalo"</formula>
    </cfRule>
    <cfRule type="cellIs" dxfId="134" priority="18366" operator="equal">
      <formula>"Aderente"</formula>
    </cfRule>
    <cfRule type="cellIs" dxfId="133" priority="18367" operator="equal">
      <formula>"Intervalo"</formula>
    </cfRule>
    <cfRule type="cellIs" dxfId="132" priority="18368" operator="equal">
      <formula>"Produção"</formula>
    </cfRule>
    <cfRule type="cellIs" dxfId="131" priority="18369" operator="equal">
      <formula>"ERRO"</formula>
    </cfRule>
  </conditionalFormatting>
  <conditionalFormatting sqref="BR6:BS552">
    <cfRule type="cellIs" dxfId="130" priority="18347" operator="equal">
      <formula>"*"</formula>
    </cfRule>
    <cfRule type="cellIs" dxfId="129" priority="18348" operator="greaterThanOrEqual">
      <formula>1</formula>
    </cfRule>
    <cfRule type="cellIs" dxfId="128" priority="18349" operator="lessThan">
      <formula>1</formula>
    </cfRule>
  </conditionalFormatting>
  <conditionalFormatting sqref="X475:X522 Y475:Y550 Y6:Z474">
    <cfRule type="cellIs" dxfId="127" priority="18295" operator="equal">
      <formula>"NÃO"</formula>
    </cfRule>
    <cfRule type="cellIs" dxfId="126" priority="18296" operator="equal">
      <formula>"SIM"</formula>
    </cfRule>
  </conditionalFormatting>
  <conditionalFormatting sqref="X475:X522">
    <cfRule type="cellIs" dxfId="125" priority="18294" operator="equal">
      <formula>"OPORTUNIDADE"</formula>
    </cfRule>
  </conditionalFormatting>
  <conditionalFormatting sqref="Z475:Z522">
    <cfRule type="cellIs" dxfId="124" priority="18292" operator="equal">
      <formula>"NÃO"</formula>
    </cfRule>
    <cfRule type="cellIs" dxfId="123" priority="18293" operator="equal">
      <formula>"SIM"</formula>
    </cfRule>
  </conditionalFormatting>
  <conditionalFormatting sqref="Z475:Z522">
    <cfRule type="cellIs" dxfId="122" priority="18291" operator="equal">
      <formula>"OPORTUNIDADE"</formula>
    </cfRule>
  </conditionalFormatting>
  <conditionalFormatting sqref="Y1048575:Y1048576">
    <cfRule type="cellIs" dxfId="121" priority="18176" operator="equal">
      <formula>"OPORTUNIDADE"</formula>
    </cfRule>
  </conditionalFormatting>
  <conditionalFormatting sqref="Y1048575:Y1048576">
    <cfRule type="cellIs" dxfId="120" priority="18174" operator="equal">
      <formula>"NÃO"</formula>
    </cfRule>
    <cfRule type="cellIs" dxfId="119" priority="18175" operator="equal">
      <formula>"SIM"</formula>
    </cfRule>
  </conditionalFormatting>
  <conditionalFormatting sqref="Z523:Z548">
    <cfRule type="cellIs" dxfId="118" priority="17911" operator="equal">
      <formula>"OPORTUNIDADE"</formula>
    </cfRule>
  </conditionalFormatting>
  <conditionalFormatting sqref="Z523:Z548">
    <cfRule type="cellIs" dxfId="117" priority="17909" operator="equal">
      <formula>"NÃO"</formula>
    </cfRule>
    <cfRule type="cellIs" dxfId="116" priority="17910" operator="equal">
      <formula>"SIM"</formula>
    </cfRule>
  </conditionalFormatting>
  <conditionalFormatting sqref="X549">
    <cfRule type="cellIs" dxfId="115" priority="17897" operator="equal">
      <formula>"NÃO"</formula>
    </cfRule>
    <cfRule type="cellIs" dxfId="114" priority="17898" operator="equal">
      <formula>"SIM"</formula>
    </cfRule>
  </conditionalFormatting>
  <conditionalFormatting sqref="X549">
    <cfRule type="cellIs" dxfId="113" priority="17896" operator="equal">
      <formula>"OPORTUNIDADE"</formula>
    </cfRule>
  </conditionalFormatting>
  <conditionalFormatting sqref="Z549">
    <cfRule type="cellIs" dxfId="112" priority="17894" operator="equal">
      <formula>"NÃO"</formula>
    </cfRule>
    <cfRule type="cellIs" dxfId="111" priority="17895" operator="equal">
      <formula>"SIM"</formula>
    </cfRule>
  </conditionalFormatting>
  <conditionalFormatting sqref="Z549">
    <cfRule type="cellIs" dxfId="110" priority="17893" operator="equal">
      <formula>"OPORTUNIDADE"</formula>
    </cfRule>
  </conditionalFormatting>
  <conditionalFormatting sqref="BI549">
    <cfRule type="iconSet" priority="1790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3">
      <iconSet showValue="0">
        <cfvo type="percent" val="0"/>
        <cfvo type="num" val="1"/>
        <cfvo type="num" val="1" gte="0"/>
      </iconSet>
    </cfRule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13">
      <formula>$BU492=1</formula>
    </cfRule>
  </conditionalFormatting>
  <conditionalFormatting sqref="AZ525:AZ549">
    <cfRule type="expression" dxfId="108" priority="18673">
      <formula>$BU497=1</formula>
    </cfRule>
  </conditionalFormatting>
  <conditionalFormatting sqref="BI523:BI548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6">
      <iconSet showValue="0">
        <cfvo type="percent" val="0"/>
        <cfvo type="num" val="1"/>
        <cfvo type="num" val="1" gte="0"/>
      </iconSet>
    </cfRule>
    <cfRule type="iconSet" priority="1867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08" operator="equal">
      <formula>"*"</formula>
    </cfRule>
    <cfRule type="cellIs" dxfId="106" priority="13309" operator="greaterThanOrEqual">
      <formula>1</formula>
    </cfRule>
    <cfRule type="cellIs" dxfId="105" priority="13310" operator="lessThan">
      <formula>1</formula>
    </cfRule>
  </conditionalFormatting>
  <conditionalFormatting sqref="BI6:BI522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15">
      <iconSet showValue="0">
        <cfvo type="percent" val="0"/>
        <cfvo type="num" val="1"/>
        <cfvo type="num" val="1" gte="0"/>
      </iconSet>
    </cfRule>
  </conditionalFormatting>
  <conditionalFormatting sqref="BK6:BK13 BK18:BK27 BK29:BK67 BK71:BK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P6:BP67 BP71:BP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1073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1074</v>
      </c>
      <c r="C4" s="327" t="s">
        <v>1075</v>
      </c>
      <c r="D4" s="327" t="s">
        <v>1076</v>
      </c>
      <c r="E4" s="327" t="s">
        <v>1077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1078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1079</v>
      </c>
      <c r="E3" s="327" t="s">
        <v>1080</v>
      </c>
      <c r="F3" s="327" t="s">
        <v>1081</v>
      </c>
      <c r="G3" s="327" t="s">
        <v>1082</v>
      </c>
      <c r="H3" s="327" t="s">
        <v>1083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1084</v>
      </c>
      <c r="D5" s="359"/>
      <c r="E5" s="359"/>
      <c r="F5" s="359"/>
      <c r="G5" s="359"/>
      <c r="H5" s="359"/>
      <c r="I5" s="359"/>
      <c r="J5" s="360"/>
      <c r="K5" s="361" t="s">
        <v>1085</v>
      </c>
      <c r="L5" s="362"/>
      <c r="M5" s="362"/>
      <c r="N5" s="362"/>
      <c r="O5" s="363" t="s">
        <v>1086</v>
      </c>
      <c r="P5" s="364"/>
      <c r="Q5" s="365"/>
    </row>
    <row r="6" spans="1:17" s="94" customFormat="1" ht="15.75" customHeight="1">
      <c r="A6" s="88" t="s">
        <v>1087</v>
      </c>
      <c r="B6" s="95" t="s">
        <v>1088</v>
      </c>
      <c r="C6" s="96" t="s">
        <v>869</v>
      </c>
      <c r="D6" s="97" t="s">
        <v>870</v>
      </c>
      <c r="E6" s="96" t="s">
        <v>1089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1090</v>
      </c>
      <c r="M6" s="140" t="s">
        <v>335</v>
      </c>
      <c r="N6" s="141" t="s">
        <v>864</v>
      </c>
      <c r="O6" s="247" t="s">
        <v>907</v>
      </c>
      <c r="P6" s="158"/>
      <c r="Q6" s="194" t="s">
        <v>1091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1</v>
      </c>
      <c r="P57" s="91"/>
      <c r="Q57" s="146" t="str">
        <f>IF($A$2=1,IF(SP_SUL!BJ55="","*",SP_SUL!BJ55),IF(SP_SUL!BK55="","*",SP_SUL!BK55))</f>
        <v>Ag. Solicitar MC1 Prev. às 09h00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1</v>
      </c>
      <c r="P58" s="91"/>
      <c r="Q58" s="146" t="str">
        <f>IF($A$2=1,IF(SP_SUL!BJ56="","*",SP_SUL!BJ56),IF(SP_SUL!BK56="","*",SP_SUL!BK56))</f>
        <v>Ag. Solicitar MC1 Prev. às 10h00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1</v>
      </c>
      <c r="P60" s="91"/>
      <c r="Q60" s="146" t="str">
        <f>IF($A$2=1,IF(SP_SUL!BJ58="","*",SP_SUL!BJ58),IF(SP_SUL!BK58="","*",SP_SUL!BK58))</f>
        <v>Ag. TP Pronto para alinhamento de intervalo na oportunidade com o CCO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1</v>
      </c>
      <c r="P61" s="91"/>
      <c r="Q61" s="146" t="str">
        <f>IF($A$2=1,IF(SP_SUL!BJ59="","*",SP_SUL!BJ59),IF(SP_SUL!BK59="","*",SP_SUL!BK59))</f>
        <v>TP Pronto às 09h00 no km 198+100 em ZFY1981 para substituição de dormentes / Ag. Retorno do CCO para alinhamento de FX na oportunidade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1</v>
      </c>
      <c r="P62" s="91"/>
      <c r="Q62" s="146" t="str">
        <f>IF($A$2=1,IF(SP_SUL!BJ60="","*",SP_SUL!BJ60),IF(SP_SUL!BK60="","*",SP_SUL!BK60))</f>
        <v>TP Pronto às 09h00 no km 194+000 em ZFY1 para substituição de dormentes / Ag. Retorno do CCO para alinhamento de FX na oportunidade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1</v>
      </c>
      <c r="P63" s="91"/>
      <c r="Q63" s="146" t="str">
        <f>IF($A$2=1,IF(SP_SUL!BJ61="","*",SP_SUL!BJ61),IF(SP_SUL!BK61="","*",SP_SUL!BK61))</f>
        <v>Ag. TP Pronto para alinhamento de intervalo na oportunidade com o CCO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Ag. TP Pronto para alinhamento de intervalo na oportunidade com o CCO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Ag. TP Pronto para alinhamento de intervalo na oportunidade com o CCO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1</v>
      </c>
      <c r="P68" s="91"/>
      <c r="Q68" s="146" t="str">
        <f>IF($A$2=1,IF(SP_SUL!BJ66="","*",SP_SUL!BJ66),IF(SP_SUL!BK66="","*",SP_SUL!BK66))</f>
        <v>Solicitado MC1 às 08h40 para inspeção entre ZEV-ZKW / Ag. livrada do L48 para oportunidade de inversão do A87 com o V96 e após partir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8.3333333333333329E-2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1</v>
      </c>
      <c r="P75" s="91"/>
      <c r="Q75" s="146" t="str">
        <f>IF($A$2=1,IF(SP_SUL!BJ73="","*",SP_SUL!BJ73),IF(SP_SUL!BK73="","*",SP_SUL!BK73))</f>
        <v>Ag. TP Pronto para alinhamento de intervalo na oportunidade com o CCO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1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1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1</v>
      </c>
      <c r="P78" s="91"/>
      <c r="Q78" s="146" t="str">
        <f>IF($A$2=1,IF(SP_SUL!BJ76="","*",SP_SUL!BJ76),IF(SP_SUL!BK76="","*",SP_SUL!BK76))</f>
        <v>TP Pronto às 09h30 em 117ZGM2 para limpeza de lastro / Ag. Retorno e alinhamento de FX com o CCO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Ag. Solicitar MC1 Prev. às 08h30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1091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1092</v>
      </c>
      <c r="W1" s="371"/>
      <c r="X1" s="371"/>
      <c r="Y1" s="105"/>
    </row>
    <row r="2" spans="1:25" s="101" customFormat="1" ht="11.25" customHeight="1">
      <c r="A2" s="106" t="s">
        <v>1093</v>
      </c>
      <c r="B2" s="106" t="s">
        <v>1088</v>
      </c>
      <c r="C2" s="106" t="s">
        <v>313</v>
      </c>
      <c r="D2" s="107" t="s">
        <v>869</v>
      </c>
      <c r="E2" s="107" t="s">
        <v>870</v>
      </c>
      <c r="F2" s="107" t="s">
        <v>1087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1094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8.3333333333333329E-2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71" t="str">
        <f>IF(SP_SUL!K80="","*",SP_SUL!K80)</f>
        <v>*</v>
      </c>
      <c r="O78" s="271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71" t="str">
        <f>IF(SP_SUL!K81="","*",SP_SUL!K81)</f>
        <v>*</v>
      </c>
      <c r="O79" s="271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71" t="str">
        <f>IF(SP_SUL!K82="","*",SP_SUL!K82)</f>
        <v>*</v>
      </c>
      <c r="O80" s="271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71" t="str">
        <f>IF(SP_SUL!K83="","*",SP_SUL!K83)</f>
        <v>*</v>
      </c>
      <c r="O81" s="271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71" t="str">
        <f>IF(SP_SUL!K84="","*",SP_SUL!K84)</f>
        <v>*</v>
      </c>
      <c r="O82" s="271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71" t="str">
        <f>IF(SP_SUL!K85="","*",SP_SUL!K85)</f>
        <v>*</v>
      </c>
      <c r="O83" s="271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71" t="str">
        <f>IF(SP_SUL!K87="","*",SP_SUL!K87)</f>
        <v>*</v>
      </c>
      <c r="O85" s="271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71" t="str">
        <f>IF(SP_SUL!K89="","*",SP_SUL!K89)</f>
        <v>*</v>
      </c>
      <c r="O87" s="271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71" t="str">
        <f>IF(SP_SUL!K90="","*",SP_SUL!K90)</f>
        <v>*</v>
      </c>
      <c r="O88" s="271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71" t="str">
        <f>IF(SP_SUL!K91="","*",SP_SUL!K91)</f>
        <v>*</v>
      </c>
      <c r="O89" s="271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71" t="str">
        <f>IF(SP_SUL!K93="","*",SP_SUL!K93)</f>
        <v>*</v>
      </c>
      <c r="O91" s="271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71" t="str">
        <f>IF(SP_SUL!K96="","*",SP_SUL!K96)</f>
        <v>*</v>
      </c>
      <c r="O94" s="271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71" t="str">
        <f>IF(SP_SUL!K97="","*",SP_SUL!K97)</f>
        <v>*</v>
      </c>
      <c r="O95" s="271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71" t="str">
        <f>IF(SP_SUL!K98="","*",SP_SUL!K98)</f>
        <v>*</v>
      </c>
      <c r="O96" s="271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71" t="str">
        <f>IF(SP_SUL!K99="","*",SP_SUL!K99)</f>
        <v>*</v>
      </c>
      <c r="O97" s="271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71" t="str">
        <f>IF(SP_SUL!K101="","*",SP_SUL!K101)</f>
        <v>*</v>
      </c>
      <c r="O99" s="271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71" t="str">
        <f>IF(SP_SUL!K103="","*",SP_SUL!K103)</f>
        <v>*</v>
      </c>
      <c r="O101" s="271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71" t="str">
        <f>IF(SP_SUL!K104="","*",SP_SUL!K104)</f>
        <v>*</v>
      </c>
      <c r="O102" s="271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1095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1096</v>
      </c>
      <c r="C2" s="96" t="s">
        <v>854</v>
      </c>
      <c r="D2" s="96" t="s">
        <v>856</v>
      </c>
      <c r="E2" s="96" t="s">
        <v>1097</v>
      </c>
      <c r="F2" s="96" t="s">
        <v>1098</v>
      </c>
      <c r="G2" s="96" t="s">
        <v>1099</v>
      </c>
      <c r="H2" s="96" t="s">
        <v>1100</v>
      </c>
      <c r="I2" s="96" t="s">
        <v>1101</v>
      </c>
      <c r="J2" s="96" t="s">
        <v>1102</v>
      </c>
      <c r="K2" s="132" t="s">
        <v>1103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2025-12-03T13:08:42Z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