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092" documentId="120_S{118792C3-22EF-5104-A093-F22BFE3913F3}" xr6:coauthVersionLast="47" xr6:coauthVersionMax="47" xr10:uidLastSave="{C717AD62-EBAD-4F2B-BADB-98D0362EB1B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57" i="1" l="1"/>
  <c r="L263" i="1" a="1"/>
  <c r="L263" i="1" s="1"/>
  <c r="M263" i="1" a="1"/>
  <c r="M263" i="1" s="1"/>
  <c r="L264" i="1" a="1"/>
  <c r="L264" i="1" s="1"/>
  <c r="M264" i="1" a="1"/>
  <c r="M264" i="1" s="1"/>
  <c r="L265" i="1" a="1"/>
  <c r="L265" i="1" s="1"/>
  <c r="M255" i="1" a="1"/>
  <c r="M255" i="1" s="1"/>
  <c r="L255" i="1" a="1"/>
  <c r="L255" i="1" s="1"/>
  <c r="L256" i="1" a="1"/>
  <c r="L256" i="1" s="1"/>
  <c r="M256" i="1" a="1"/>
  <c r="M256" i="1" s="1"/>
  <c r="M254" i="1" a="1"/>
  <c r="M254" i="1" s="1"/>
  <c r="L254" i="1" a="1"/>
  <c r="L254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R252" i="15" s="1"/>
  <c r="Q256" i="1"/>
  <c r="R253" i="15" s="1"/>
  <c r="R254" i="15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K251" i="15"/>
  <c r="L251" i="15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K252" i="15"/>
  <c r="L252" i="15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K253" i="15"/>
  <c r="L253" i="15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K254" i="15"/>
  <c r="L254" i="15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<sst xmlns="http://schemas.openxmlformats.org/spreadsheetml/2006/main" count="6259" uniqueCount="1532">
  <si>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</si>
  <si>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</si>
  <si>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</si>
  <si>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</si>
  <si>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</si>
  <si>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</si>
  <si>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</si>
  <si>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</si>
  <si>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</si>
  <si>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</si>
  <si>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</si>
  <si>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</si>
  <si>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</si>
  <si>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</si>
  <si>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</si>
  <si>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</si>
  <si>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</si>
  <si>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</si>
  <si>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</si>
  <si>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</si>
  <si>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</si>
  <si>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</si>
  <si>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</si>
  <si>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</si>
  <si>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</si>
  <si>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</si>
  <si>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</si>
  <si>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</si>
  <si>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</si>
  <si>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</si>
  <si>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</si>
  <si>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</si>
  <si>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</si>
  <si>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</si>
  <si>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</si>
  <si>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</si>
  <si>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</si>
  <si>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</si>
  <si>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</si>
  <si>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</si>
  <si>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</si>
  <si>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</si>
  <si>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</si>
  <si>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</si>
  <si>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</si>
  <si>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</si>
  <si>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</si>
  <si>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</si>
  <si>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</si>
  <si>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</si>
  <si>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</si>
  <si>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</si>
  <si>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</si>
  <si>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</si>
  <si>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</si>
  <si>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</si>
  <si>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</si>
  <si>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</si>
  <si>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</si>
  <si>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</si>
  <si>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</si>
  <si>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</si>
  <si>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</si>
  <si>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</si>
  <si>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</si>
  <si>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</si>
  <si>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</si>
  <si>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</si>
  <si>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</si>
  <si>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</si>
  <si>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</si>
  <si>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</si>
  <si>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</si>
  <si>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</si>
  <si>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</si>
  <si>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</si>
  <si>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</si>
  <si>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</si>
  <si>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</si>
  <si>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</si>
  <si>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</si>
  <si>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</si>
  <si>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</si>
  <si>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</si>
  <si>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</si>
  <si>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</si>
  <si>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</si>
  <si>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</si>
  <si>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</si>
  <si>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</si>
  <si>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</si>
  <si>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</si>
  <si>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</si>
  <si>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</si>
  <si>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</si>
  <si>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</si>
  <si>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</si>
  <si>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</si>
  <si>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</si>
  <si>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</si>
  <si>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</si>
  <si>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</si>
  <si>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</si>
  <si>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</si>
  <si>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</si>
  <si>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</si>
  <si>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</si>
  <si>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</si>
  <si>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</si>
  <si>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</si>
  <si>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</si>
  <si>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</si>
  <si>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</si>
  <si>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</si>
  <si>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</si>
  <si>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</si>
  <si>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</si>
  <si>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</si>
  <si>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</si>
  <si>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</si>
  <si>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</si>
  <si>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</si>
  <si>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</si>
  <si>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</si>
  <si>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</si>
  <si>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</si>
  <si>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</si>
  <si>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</si>
  <si>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</si>
  <si>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</si>
  <si>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</si>
  <si>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</si>
  <si>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</si>
  <si>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</si>
  <si>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</si>
  <si>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</si>
  <si>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</si>
  <si>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</si>
  <si>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</si>
  <si>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</si>
  <si>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</si>
  <si>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</si>
  <si>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</si>
  <si>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</si>
  <si>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</si>
  <si>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</si>
  <si>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</si>
  <si>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</si>
  <si>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</si>
  <si>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</si>
  <si>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</si>
  <si>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</si>
  <si>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</si>
  <si>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</si>
  <si>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</si>
  <si>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</si>
  <si>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</si>
  <si>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</si>
  <si>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</si>
  <si>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</si>
  <si>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</si>
  <si>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</si>
  <si>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</si>
  <si>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</si>
  <si>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</si>
  <si>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</si>
  <si>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</si>
  <si>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</si>
  <si>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</si>
  <si>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</si>
  <si>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</si>
  <si>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</si>
  <si>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</si>
  <si>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</si>
  <si>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</si>
  <si>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</si>
  <si>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</si>
  <si>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</si>
  <si>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</si>
  <si>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</si>
  <si>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</si>
  <si>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</si>
  <si>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</si>
  <si>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</si>
  <si>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</si>
  <si>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</si>
  <si>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</si>
  <si>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</si>
  <si>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</si>
  <si>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</si>
  <si>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</si>
  <si>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</si>
  <si>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</si>
  <si>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</si>
  <si>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</si>
  <si>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</si>
  <si>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</si>
  <si>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</si>
  <si>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</si>
  <si>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</si>
  <si>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</si>
  <si>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</si>
  <si>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</si>
  <si>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</si>
  <si>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</si>
  <si>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</si>
  <si>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</si>
  <si>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</si>
  <si>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</si>
  <si>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</si>
  <si>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</si>
  <si>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</si>
  <si>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</si>
  <si>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</si>
  <si>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</si>
  <si>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</si>
  <si>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</si>
  <si>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</si>
  <si>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</si>
  <si>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</si>
  <si>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</si>
  <si>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</si>
  <si>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</si>
  <si>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</si>
  <si>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</si>
  <si>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</si>
  <si>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</si>
  <si>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</si>
  <si>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</si>
  <si>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</si>
  <si>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</si>
  <si>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</si>
  <si>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</si>
  <si>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</si>
  <si>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</si>
  <si>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</si>
  <si>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</si>
  <si>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</si>
  <si>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</si>
  <si>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</si>
  <si>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</si>
  <si>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</si>
  <si>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</si>
  <si>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</si>
  <si>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</si>
  <si>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</si>
  <si>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</si>
  <si>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</si>
  <si>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</si>
  <si>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</si>
  <si>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</si>
  <si>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</si>
  <si>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</si>
  <si>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</si>
  <si>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</si>
  <si>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</si>
  <si>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</si>
  <si>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</si>
  <si>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</si>
  <si>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</si>
  <si>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</si>
  <si>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</si>
  <si>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</si>
  <si>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</si>
  <si>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</si>
  <si>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</si>
  <si>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</si>
  <si>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</si>
  <si>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</si>
  <si>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</si>
  <si>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</si>
  <si>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</si>
  <si>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</si>
  <si>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</si>
  <si>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</si>
  <si>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</si>
  <si>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</si>
  <si>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</si>
  <si>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</si>
  <si>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</si>
  <si>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</si>
  <si>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</si>
  <si>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</si>
  <si>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</si>
  <si>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</si>
  <si>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</si>
  <si>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</si>
  <si>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</si>
  <si>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</si>
  <si>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</si>
  <si>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</si>
  <si>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</si>
  <si>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</si>
  <si>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</si>
  <si>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</si>
  <si>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</si>
  <si>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</si>
  <si>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</si>
  <si>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</si>
  <si>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</si>
  <si>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</si>
  <si>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</si>
  <si>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</si>
  <si>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</si>
  <si>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</si>
  <si>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</si>
  <si>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</si>
  <si>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</si>
  <si>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</si>
  <si>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</si>
  <si>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</si>
  <si>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</si>
  <si>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</si>
  <si>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</si>
  <si>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</si>
  <si>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</si>
  <si>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</si>
  <si>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</si>
  <si>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</si>
  <si>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</si>
  <si>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</si>
  <si>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</si>
  <si>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</si>
  <si>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</si>
  <si>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</si>
  <si>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</si>
  <si>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</si>
  <si>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</si>
  <si>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</si>
  <si>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</si>
  <si>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</si>
  <si>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</si>
  <si>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</si>
  <si>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</si>
  <si>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</si>
  <si>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</si>
  <si>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</si>
  <si>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</si>
  <si>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</si>
  <si>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</si>
  <si>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</si>
  <si>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</si>
  <si>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</si>
  <si>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</si>
  <si>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</si>
  <si>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</si>
  <si>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</si>
  <si>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</si>
  <si>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</si>
  <si>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</si>
  <si>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</si>
  <si>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</si>
  <si>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</si>
  <si>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</si>
  <si>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</si>
  <si>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</si>
  <si>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</si>
  <si>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</si>
  <si>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</si>
  <si>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</si>
  <si>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</si>
  <si>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</si>
  <si>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</si>
  <si>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</si>
  <si>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</si>
  <si>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</si>
  <si>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</si>
  <si>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</si>
  <si>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</si>
  <si>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</si>
  <si>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</si>
  <si>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</si>
  <si>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</si>
  <si>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</si>
  <si>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</si>
  <si>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</si>
  <si>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</si>
  <si>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</si>
  <si>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</si>
  <si>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</si>
  <si>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</si>
  <si>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</si>
  <si>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</si>
  <si>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</si>
  <si>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</si>
  <si>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</si>
  <si>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</si>
  <si>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</si>
  <si>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</si>
  <si>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</si>
  <si>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</si>
  <si>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</si>
  <si>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</si>
  <si>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</si>
  <si>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</si>
  <si>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</si>
  <si>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</si>
  <si>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</si>
  <si>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</si>
  <si>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</si>
  <si>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</si>
  <si>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</si>
  <si>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</si>
  <si>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</si>
  <si>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</si>
  <si>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</si>
  <si>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</si>
  <si>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</si>
  <si>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</si>
  <si>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</si>
  <si>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</si>
  <si>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</si>
  <si>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</si>
  <si>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</si>
  <si>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</si>
  <si>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</si>
  <si>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</si>
  <si>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</si>
  <si>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</si>
  <si>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</si>
  <si>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</si>
  <si>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</si>
  <si>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</si>
  <si>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</si>
  <si>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</si>
  <si>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</si>
  <si>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</si>
  <si>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</si>
  <si>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</si>
  <si>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</si>
  <si>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</si>
  <si>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</si>
  <si>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</si>
  <si>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</si>
  <si>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</si>
  <si>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</si>
  <si>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</si>
  <si>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</si>
  <si>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</si>
  <si>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</si>
  <si>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</si>
  <si>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</si>
  <si>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</si>
  <si>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</si>
  <si>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</si>
  <si>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</si>
  <si>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</si>
  <si>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</si>
  <si>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</si>
  <si>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</si>
  <si>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</si>
  <si>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</si>
  <si>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</si>
  <si>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</si>
  <si>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</si>
  <si>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</si>
  <si>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</si>
  <si>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</si>
  <si>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</si>
  <si>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</si>
  <si>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</si>
  <si>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</si>
  <si>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</si>
  <si>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</si>
  <si>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</si>
  <si>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</si>
  <si>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</si>
  <si>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</si>
  <si>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</si>
  <si>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</si>
  <si>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</si>
  <si>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</si>
  <si>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</si>
  <si>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</si>
  <si>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</si>
  <si>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</si>
  <si>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</si>
  <si>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</si>
  <si>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</si>
  <si>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</si>
  <si>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</si>
  <si>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</si>
  <si>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</si>
  <si>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</si>
  <si>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</si>
  <si>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</si>
  <si>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</si>
  <si>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</si>
  <si>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</si>
  <si>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</si>
  <si>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</si>
  <si>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</si>
  <si>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</si>
  <si>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</si>
  <si>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</si>
  <si>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</si>
  <si>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</si>
  <si>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</si>
  <si>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</si>
  <si>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</si>
  <si>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</si>
  <si>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</si>
  <si>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</si>
  <si>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</si>
  <si>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</si>
  <si>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</si>
  <si>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</si>
  <si>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</si>
  <si>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</si>
  <si>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</si>
  <si>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</si>
  <si>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</si>
  <si>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</si>
  <si>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</si>
  <si>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</si>
  <si>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</si>
  <si>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</si>
  <si>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</si>
  <si>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</si>
  <si>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</si>
  <si>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</si>
  <si>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</si>
  <si>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</si>
  <si>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</si>
  <si>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</si>
  <si>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</si>
  <si>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</si>
  <si>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</si>
  <si>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</si>
  <si>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</si>
  <si>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</si>
  <si>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</si>
  <si>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</si>
  <si>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</si>
  <si>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</si>
  <si>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</si>
  <si>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</si>
  <si>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</si>
  <si>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</si>
  <si>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</si>
  <si>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</si>
  <si>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</si>
  <si>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</si>
  <si>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</si>
  <si>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</si>
  <si>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</si>
  <si>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</si>
  <si>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</si>
  <si>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</si>
  <si>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</si>
  <si>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</si>
  <si>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</si>
  <si>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</si>
  <si>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</si>
  <si>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</si>
  <si>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</si>
  <si>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</si>
  <si>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</si>
  <si>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</si>
  <si>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</si>
  <si>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</si>
  <si>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</si>
  <si>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</si>
  <si>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</si>
  <si>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</si>
  <si>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</si>
  <si>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</si>
  <si>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</si>
  <si>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</si>
  <si>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</si>
  <si>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</si>
  <si>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</si>
  <si>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</si>
  <si>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</si>
  <si>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</si>
  <si>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</si>
  <si>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</si>
  <si>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</si>
  <si>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</si>
  <si>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</si>
  <si>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</si>
  <si>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</si>
  <si>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</si>
  <si>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</si>
  <si>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</si>
  <si>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</si>
  <si>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</si>
  <si>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</si>
  <si>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</si>
  <si>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</si>
  <si>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</si>
  <si>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</si>
  <si>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</si>
  <si>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</si>
  <si>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</si>
  <si>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</si>
  <si>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</si>
  <si>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</si>
  <si>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</si>
  <si>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</si>
  <si>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</si>
  <si>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</si>
  <si>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</si>
  <si>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</si>
  <si>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</si>
  <si>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</si>
  <si>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</si>
  <si>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</si>
  <si>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</si>
  <si>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</si>
  <si>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</si>
  <si>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</si>
  <si>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</si>
  <si>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</si>
  <si>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</si>
  <si>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</si>
  <si>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</si>
  <si>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</si>
  <si>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</si>
  <si>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</si>
  <si>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</si>
  <si>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</si>
  <si>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</si>
  <si>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</si>
  <si>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</si>
  <si>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</si>
  <si>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</si>
  <si>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</si>
  <si>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</si>
  <si>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</si>
  <si>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</si>
  <si>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</si>
  <si>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</si>
  <si>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</si>
  <si>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</si>
  <si>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</si>
  <si>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</si>
  <si>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</si>
  <si>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</si>
  <si>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</si>
  <si>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</si>
  <si>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</si>
  <si>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</si>
  <si>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</si>
  <si>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</si>
  <si>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</si>
  <si>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</si>
  <si>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</si>
  <si>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</si>
  <si>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</si>
  <si>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</si>
  <si>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</si>
  <si>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</si>
  <si>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</si>
  <si>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</si>
  <si>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</si>
  <si>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</si>
  <si>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</si>
  <si>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</si>
  <si>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</si>
  <si>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</si>
  <si>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</si>
  <si>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</si>
  <si>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</si>
  <si>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</si>
  <si>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</si>
  <si>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</si>
  <si>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</si>
  <si>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</si>
  <si>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</si>
  <si>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</si>
  <si>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</si>
  <si>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</si>
  <si>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</si>
  <si>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</si>
  <si>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</si>
  <si>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</si>
  <si>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</si>
  <si>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</si>
  <si>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</si>
  <si>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</si>
  <si>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</si>
  <si>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</si>
  <si>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</si>
  <si>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</si>
  <si>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</si>
  <si>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</si>
  <si>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</si>
  <si>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</si>
  <si>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</si>
  <si>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</si>
  <si>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</si>
  <si>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</si>
  <si>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</si>
  <si>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</si>
  <si>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</si>
  <si>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</si>
  <si>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</si>
  <si>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</si>
  <si>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</si>
  <si>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</si>
  <si>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</si>
  <si>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</si>
  <si>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</si>
  <si>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</si>
  <si>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</si>
  <si>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</si>
  <si>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</si>
  <si>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</si>
  <si>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</si>
  <si>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</si>
  <si>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</si>
  <si>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</si>
  <si>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</si>
  <si>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</si>
  <si>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</si>
  <si>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</si>
  <si>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</si>
  <si>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</si>
  <si>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</si>
  <si>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</si>
  <si>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</si>
  <si>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</si>
  <si>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</si>
  <si>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</si>
  <si>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</si>
  <si>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</si>
  <si>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</si>
  <si>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</si>
  <si>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</si>
  <si>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</si>
  <si>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</si>
  <si>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</si>
  <si>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</si>
  <si>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</si>
  <si>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</si>
  <si>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</si>
  <si>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</si>
  <si>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</si>
  <si>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</si>
  <si>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</si>
  <si>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</si>
  <si>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</si>
  <si>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</si>
  <si>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</si>
  <si>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</si>
  <si>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</si>
  <si>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</si>
  <si>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</si>
  <si>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</si>
  <si>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</si>
  <si>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</si>
  <si>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</si>
  <si>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</si>
  <si>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</si>
  <si>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</si>
  <si>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</si>
  <si>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</si>
  <si>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</si>
  <si>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</si>
  <si>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</si>
  <si>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</si>
  <si>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</si>
  <si>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</si>
  <si>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</si>
  <si>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</si>
  <si>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</si>
  <si>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</si>
  <si>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</si>
  <si>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</si>
  <si>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</si>
  <si>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</si>
  <si>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</si>
  <si>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</si>
  <si>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</si>
  <si>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</si>
  <si>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</si>
  <si>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</si>
  <si>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</si>
  <si>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</si>
  <si>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</si>
  <si>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</si>
  <si>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</si>
  <si>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</si>
  <si>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</si>
  <si>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</si>
  <si>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</si>
  <si>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</si>
  <si>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</si>
  <si>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</si>
  <si>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</si>
  <si>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</si>
  <si>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</si>
  <si>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</si>
  <si>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</si>
  <si>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</si>
  <si>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</si>
  <si>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</si>
  <si>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</si>
  <si>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</si>
  <si>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</si>
  <si>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</si>
  <si>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</si>
  <si>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</si>
  <si>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</si>
  <si>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</si>
  <si>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</si>
  <si>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</si>
  <si>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</si>
  <si>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</si>
  <si>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</si>
  <si>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</si>
  <si>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</si>
  <si>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</si>
  <si>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</si>
  <si>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</si>
  <si>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</si>
  <si>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</si>
  <si>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</si>
  <si>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</si>
  <si>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</si>
  <si>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</si>
  <si>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</si>
  <si>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</si>
  <si>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</si>
  <si>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</si>
  <si>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</si>
  <si>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</si>
  <si>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</si>
  <si>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</si>
  <si>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</si>
  <si>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</si>
  <si>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</si>
  <si>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</si>
  <si>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</si>
  <si>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</si>
  <si>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</si>
  <si>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</si>
  <si>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</si>
  <si>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</si>
  <si>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</si>
  <si>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</si>
  <si>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</si>
  <si>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</si>
  <si>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</si>
  <si>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</si>
  <si>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</si>
  <si>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</si>
  <si>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</si>
  <si>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</si>
  <si>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</si>
  <si>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</si>
  <si>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</si>
  <si>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</si>
  <si>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</si>
  <si>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</si>
  <si>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</si>
  <si>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</si>
  <si>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</si>
  <si>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</si>
  <si>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</si>
  <si>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</si>
  <si>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</si>
  <si>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</si>
  <si>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</si>
  <si>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</si>
  <si>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</si>
  <si>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</si>
  <si>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</si>
  <si>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</si>
  <si>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</si>
  <si>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</si>
  <si>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</si>
  <si>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</si>
  <si>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</si>
  <si>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</si>
  <si>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</si>
  <si>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</si>
  <si>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</si>
  <si>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</si>
  <si>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</si>
  <si>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</si>
  <si>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</si>
  <si>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</si>
  <si>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</si>
  <si>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</si>
  <si>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</si>
  <si>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</si>
  <si>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</si>
  <si>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</si>
  <si>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</si>
  <si>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</si>
  <si>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</si>
  <si>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</si>
  <si>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</si>
  <si>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</si>
  <si>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</si>
  <si>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</si>
  <si>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</si>
  <si>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</si>
  <si>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</si>
  <si>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</si>
  <si>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</si>
  <si>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</si>
  <si>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</si>
  <si>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</si>
  <si>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</si>
  <si>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</si>
  <si>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</si>
  <si>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</si>
  <si>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</si>
  <si>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</si>
  <si>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</si>
  <si>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</si>
  <si>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</si>
  <si>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</si>
  <si>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</si>
  <si>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</si>
  <si>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</si>
  <si>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</si>
  <si>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</si>
  <si>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</si>
  <si>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</si>
  <si>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</si>
  <si>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</si>
  <si>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</si>
  <si>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</si>
  <si>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</si>
  <si>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</si>
  <si>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</si>
  <si>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</si>
  <si>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</si>
  <si>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</si>
  <si>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</si>
  <si>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</si>
  <si>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</si>
  <si>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</si>
  <si>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</si>
  <si>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</si>
  <si>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</si>
  <si>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</si>
  <si>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</si>
  <si>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</si>
  <si>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</si>
  <si>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</si>
  <si>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</si>
  <si>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</si>
  <si>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</si>
  <si>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</si>
  <si>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</si>
  <si>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</si>
  <si>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</si>
  <si>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</si>
  <si>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</si>
  <si>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</si>
  <si>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</si>
  <si>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</si>
  <si>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</si>
  <si>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</si>
  <si>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</si>
  <si>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</si>
  <si>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</si>
  <si>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</si>
  <si>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</si>
  <si>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</si>
  <si>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</si>
  <si>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</si>
  <si>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</si>
  <si>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</si>
  <si>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</si>
  <si>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</si>
  <si>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</si>
  <si>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</si>
  <si>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</si>
  <si>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</si>
  <si>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</si>
  <si>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</si>
  <si>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</si>
  <si>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</si>
  <si>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</si>
  <si>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</si>
  <si>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</si>
  <si>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</si>
  <si>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</si>
  <si>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</si>
  <si>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</si>
  <si>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</si>
  <si>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</si>
  <si>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</si>
  <si>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</si>
  <si>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</si>
  <si>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</si>
  <si>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</si>
  <si>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</si>
  <si>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</si>
  <si>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</si>
  <si>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</si>
  <si>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</si>
  <si>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</si>
  <si>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</si>
  <si>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</si>
  <si>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</si>
  <si>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</si>
  <si>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</si>
  <si>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</si>
  <si>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</si>
  <si>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</si>
  <si>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</si>
  <si>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</si>
  <si>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</si>
  <si>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</si>
  <si>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</si>
  <si>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</si>
  <si>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</si>
  <si>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</si>
  <si>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</si>
  <si>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</si>
  <si>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</si>
  <si>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</si>
  <si>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</si>
  <si>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</si>
  <si>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</si>
  <si>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</si>
  <si>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</si>
  <si>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</si>
  <si>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</si>
  <si>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</si>
  <si>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</si>
  <si>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</si>
  <si>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</si>
  <si>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</si>
  <si>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</si>
  <si>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</si>
  <si>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</si>
  <si>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</si>
  <si>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</si>
  <si>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</si>
  <si>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</si>
  <si>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</si>
  <si>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</si>
  <si>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</si>
  <si>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</si>
  <si>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</si>
  <si>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</si>
  <si>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</si>
  <si>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</si>
  <si>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</si>
  <si>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</si>
  <si>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</si>
  <si>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</si>
  <si>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</si>
  <si>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</si>
  <si>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</si>
  <si>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</si>
  <si>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</si>
  <si>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</si>
  <si>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</si>
  <si>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</si>
  <si>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</si>
  <si>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</si>
  <si>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</si>
  <si>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</si>
  <si>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</si>
  <si>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</si>
  <si>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</si>
  <si>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</si>
  <si>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</si>
  <si>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</si>
  <si>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</si>
  <si>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</si>
  <si>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</si>
  <si>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</si>
  <si>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</si>
  <si>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</si>
  <si>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</si>
  <si>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</si>
  <si>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</si>
  <si>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</si>
  <si>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</si>
  <si>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</si>
  <si>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</si>
  <si>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</si>
  <si>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</si>
  <si>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</si>
  <si>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</si>
  <si>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</si>
  <si>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</si>
  <si>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</si>
  <si>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</si>
  <si>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</si>
  <si>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</si>
  <si>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</si>
  <si>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</si>
  <si>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</si>
  <si>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</si>
  <si>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</si>
  <si>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</si>
  <si>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</si>
  <si>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</si>
  <si>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</si>
  <si>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</si>
  <si>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</si>
  <si>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</si>
  <si>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</si>
  <si>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</si>
  <si>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</si>
  <si>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</si>
  <si>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</si>
  <si>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</si>
  <si>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</si>
  <si>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</si>
  <si>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</si>
  <si>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</si>
  <si>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</si>
  <si>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</si>
  <si>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</si>
  <si>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</si>
  <si>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</si>
  <si>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</si>
  <si>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</si>
  <si>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</si>
  <si>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</si>
  <si>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</si>
  <si>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</si>
  <si>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</si>
  <si>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</si>
  <si>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</si>
  <si>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</si>
  <si>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</si>
  <si>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</si>
  <si>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</si>
  <si>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</si>
  <si>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</si>
  <si>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</si>
  <si>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</si>
  <si>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</si>
  <si>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</si>
  <si>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</si>
  <si>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</si>
  <si>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</si>
  <si>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</si>
  <si>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</si>
  <si>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</si>
  <si>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</si>
  <si>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</si>
  <si>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</si>
  <si>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</si>
  <si>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</si>
  <si>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</si>
  <si>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</si>
  <si>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</si>
  <si>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</si>
  <si>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</si>
  <si>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</si>
  <si>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</si>
  <si>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</si>
  <si>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</si>
  <si>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</si>
  <si>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</si>
  <si>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</si>
  <si>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</si>
  <si>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</si>
  <si>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</si>
  <si>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</si>
  <si>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</si>
  <si>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</si>
  <si>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</si>
  <si>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</si>
  <si>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</si>
  <si>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</si>
  <si>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</si>
  <si>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</si>
  <si>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</si>
  <si>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</si>
  <si>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</si>
  <si>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</si>
  <si>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</si>
  <si>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</si>
  <si>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</si>
  <si>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</si>
  <si>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</si>
  <si>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</si>
  <si>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</si>
  <si>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</si>
  <si>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</si>
  <si>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</si>
  <si>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</si>
  <si>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</si>
  <si>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</si>
  <si>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</si>
  <si>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</si>
  <si>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</si>
  <si>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</si>
  <si>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</si>
  <si>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</si>
  <si>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</si>
  <si>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</si>
  <si>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</si>
  <si>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</si>
  <si>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</si>
  <si>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</si>
  <si>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</si>
  <si>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</si>
  <si>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</si>
  <si>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</si>
  <si>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</si>
  <si>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</si>
  <si>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</si>
  <si>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</si>
  <si>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</si>
  <si>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</si>
  <si>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</si>
  <si>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</si>
  <si>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</si>
  <si>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</si>
  <si>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</si>
  <si>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</si>
  <si>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</si>
  <si>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</si>
  <si>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</si>
  <si>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</si>
  <si>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</si>
  <si>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</si>
  <si>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</si>
  <si>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</si>
  <si>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</si>
  <si>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</si>
  <si>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</si>
  <si>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</si>
  <si>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</si>
  <si>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</si>
  <si>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</si>
  <si>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</si>
  <si>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</si>
  <si>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</si>
  <si>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</si>
  <si>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</si>
  <si>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</si>
  <si>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</si>
  <si>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</si>
  <si>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</si>
  <si>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</si>
  <si>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</si>
  <si>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</si>
  <si>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</si>
  <si>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</si>
  <si>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</si>
  <si>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</si>
  <si>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</si>
  <si>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</si>
  <si>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</si>
  <si>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</si>
  <si>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</si>
  <si>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</si>
  <si>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</si>
  <si>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</si>
  <si>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</si>
  <si>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</si>
  <si>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</si>
  <si>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</si>
  <si>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</si>
  <si>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</si>
  <si>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</si>
  <si>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</si>
  <si>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</si>
  <si>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</si>
  <si>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</si>
  <si>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</si>
  <si>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</si>
  <si>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</si>
  <si>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</si>
  <si>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</si>
  <si>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</si>
  <si>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</si>
  <si>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</si>
  <si>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</si>
  <si>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</si>
  <si>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</si>
  <si>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</si>
  <si>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</si>
  <si>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</si>
  <si>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</si>
  <si>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</si>
  <si>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</si>
  <si>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</si>
  <si>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</si>
  <si>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</si>
  <si>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</si>
  <si>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</si>
  <si>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</si>
  <si>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</si>
  <si>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</si>
  <si>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</si>
  <si>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</si>
  <si>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</si>
  <si>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</si>
  <si>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</si>
  <si>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</si>
  <si>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</si>
  <si>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</si>
  <si>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</si>
  <si>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</si>
  <si>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</si>
  <si>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</si>
  <si>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</si>
  <si>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</si>
  <si>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</si>
  <si>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</si>
  <si>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</si>
  <si>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</si>
  <si>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</si>
  <si>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</si>
  <si>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</si>
  <si>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</si>
  <si>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</si>
  <si>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</si>
  <si>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</si>
  <si>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</si>
  <si>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</si>
  <si>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</si>
  <si>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</si>
  <si>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</si>
  <si>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</si>
  <si>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</si>
  <si>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</si>
  <si>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</si>
  <si>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</si>
  <si>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</si>
  <si>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</si>
  <si>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</si>
  <si>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</si>
  <si>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</si>
  <si>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</si>
  <si>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</si>
  <si>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</si>
  <si>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</si>
  <si>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</si>
  <si>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</si>
  <si>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</si>
  <si>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</si>
  <si>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</si>
  <si>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</si>
  <si>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</si>
  <si>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</si>
  <si>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</si>
  <si>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</si>
  <si>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</si>
  <si>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</si>
  <si>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</si>
  <si>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</si>
  <si>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</si>
  <si>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</si>
  <si>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</si>
  <si>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</si>
  <si>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</si>
  <si>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</si>
  <si>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</si>
  <si>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</si>
  <si>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</si>
  <si>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</si>
  <si>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</si>
  <si>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</si>
  <si>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</si>
  <si>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</si>
  <si>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</si>
  <si>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</si>
  <si>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</si>
  <si>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</si>
  <si>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</si>
  <si>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</si>
  <si>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</si>
  <si>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</si>
  <si>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</si>
  <si>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</si>
  <si>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</si>
  <si>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</si>
  <si>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</si>
  <si>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</si>
  <si>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</si>
  <si>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</si>
  <si>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</si>
  <si>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</si>
  <si>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</si>
  <si>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</si>
  <si>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</si>
  <si>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</si>
  <si>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</si>
  <si>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</si>
  <si>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</si>
  <si>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</si>
  <si>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</si>
  <si>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</si>
  <si>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</si>
  <si>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</si>
  <si>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</si>
  <si>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</si>
  <si>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</si>
  <si>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</si>
  <si>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</si>
  <si>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</si>
  <si>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</si>
  <si>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</si>
  <si>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</si>
  <si>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</si>
  <si>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</si>
  <si>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</si>
  <si>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</si>
  <si>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</si>
  <si>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</si>
  <si>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</si>
  <si>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</si>
  <si>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</si>
  <si>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</si>
  <si>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</si>
  <si>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</si>
  <si>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</si>
  <si>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</si>
  <si>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</si>
  <si>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</si>
  <si>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</si>
  <si>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</si>
  <si>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</si>
  <si>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</si>
  <si>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</si>
  <si>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</si>
  <si>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</si>
  <si>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</si>
  <si>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</si>
  <si>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</si>
  <si>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</si>
  <si>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</si>
  <si>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</si>
  <si>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</si>
  <si>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</si>
  <si>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</si>
  <si>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</si>
  <si>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</si>
  <si>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</si>
  <si>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</si>
  <si>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</si>
  <si>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</si>
  <si>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08:08, autorizado 09:53, em deslocamento para intervalo </t>
  </si>
  <si>
    <t xml:space="preserve">Varrição </t>
  </si>
  <si>
    <t>MC1 07:47, sem oportunidade</t>
  </si>
  <si>
    <t>MC1 07:59, cancelado intervalo CCO</t>
  </si>
  <si>
    <t>Equipe pronta 09:32, em intervalo 10:30</t>
  </si>
  <si>
    <t>Aguarda chegada do V40 para abertura de intervalo - intervalo aberto 10:25 até 12:25</t>
  </si>
  <si>
    <t xml:space="preserve">Mauro   </t>
  </si>
  <si>
    <t>Igor</t>
  </si>
  <si>
    <t>Em intervalo 10:26 até 12:26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</si>
  <si>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</si>
  <si>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</si>
  <si>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</si>
  <si>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</si>
  <si>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</si>
  <si>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</si>
  <si>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</si>
  <si>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10:09, aguarda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</si>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</sst>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E247" activePane="bottomRight" state="frozen"/>
      <selection pane="bottomRight" activeCell="E258" sqref="E25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6" t="s">
        <v>1440</v>
      </c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1</v>
      </c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1443</v>
      </c>
      <c r="BJ230" s="16" t="s">
        <v>1443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1444</v>
      </c>
      <c r="BJ231" s="16" t="s">
        <v>1444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1</v>
      </c>
      <c r="BH232" s="16"/>
      <c r="BI232" s="16" t="s">
        <v>1445</v>
      </c>
      <c r="BJ232" s="16" t="s">
        <v>1445</v>
      </c>
      <c r="BK232" s="15"/>
      <c r="BL232" s="130"/>
      <c r="BM232" s="130"/>
      <c r="BN232" s="130"/>
      <c r="BO232" s="17"/>
      <c r="BP232" s="11" t="str">
        <f t="shared" si="12"/>
        <v>Produção</v>
      </c>
      <c r="BQ232" s="18">
        <f>IF(OR(B232="",E232=""),"*",AX232/O232)</f>
        <v>1.3333333333333339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0.51736111111111116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8.333333333333337E-2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1</v>
      </c>
      <c r="BH235" s="16"/>
      <c r="BI235" s="16" t="s">
        <v>1446</v>
      </c>
      <c r="BJ235" s="16" t="s">
        <v>1446</v>
      </c>
      <c r="BK235" s="15"/>
      <c r="BL235" s="130"/>
      <c r="BM235" s="130"/>
      <c r="BN235" s="130"/>
      <c r="BO235" s="17"/>
      <c r="BP235" s="11" t="str">
        <f t="shared" si="12"/>
        <v>Intervalo</v>
      </c>
      <c r="BQ235" s="18">
        <f>IF(OR(B235="",E235=""),"*",AX235/O235)</f>
        <v>0.50000000000000022</v>
      </c>
      <c r="BR235" s="18">
        <f>IF(OR(B235="",E235=""),"*",AZ235/P235)</f>
        <v>1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1</v>
      </c>
      <c r="BH236" s="16"/>
      <c r="BI236" s="16" t="s">
        <v>1446</v>
      </c>
      <c r="BJ236" s="16" t="s">
        <v>1446</v>
      </c>
      <c r="BK236" s="15"/>
      <c r="BL236" s="130"/>
      <c r="BM236" s="130"/>
      <c r="BN236" s="130"/>
      <c r="BO236" s="17"/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1447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1</v>
      </c>
      <c r="BH237" s="16"/>
      <c r="BI237" s="16" t="s">
        <v>1446</v>
      </c>
      <c r="BJ237" s="16" t="s">
        <v>1446</v>
      </c>
      <c r="BK237" s="15"/>
      <c r="BL237" s="130"/>
      <c r="BM237" s="130"/>
      <c r="BN237" s="130"/>
      <c r="BO237" s="17"/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1448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1</v>
      </c>
      <c r="BH238" s="16"/>
      <c r="BI238" s="16" t="s">
        <v>1449</v>
      </c>
      <c r="BJ238" s="16" t="s">
        <v>1449</v>
      </c>
      <c r="BK238" s="15"/>
      <c r="BL238" s="130"/>
      <c r="BM238" s="130"/>
      <c r="BN238" s="130"/>
      <c r="BO238" s="17"/>
      <c r="BP238" s="11" t="str">
        <f t="shared" si="12"/>
        <v>Produção</v>
      </c>
      <c r="BQ238" s="18">
        <f>IF(OR(B238="",E238=""),"*",AX238/O238)</f>
        <v>1.0000000000000004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1450</v>
      </c>
      <c r="M239" s="127" t="s">
        <v>1451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1452</v>
      </c>
      <c r="V239" s="151" t="s">
        <v>1453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1</v>
      </c>
      <c r="BH239" s="16"/>
      <c r="BI239" s="16" t="s">
        <v>1454</v>
      </c>
      <c r="BJ239" s="16" t="s">
        <v>1454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1455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1</v>
      </c>
      <c r="BH241" s="16"/>
      <c r="BI241" s="17" t="s">
        <v>1456</v>
      </c>
      <c r="BJ241" s="17" t="s">
        <v>1456</v>
      </c>
      <c r="BK241" s="15"/>
      <c r="BL241" s="130"/>
      <c r="BM241" s="130"/>
      <c r="BN241" s="130"/>
      <c r="BO241" s="17"/>
      <c r="BP241" s="11" t="str">
        <f t="shared" si="12"/>
        <v>Produção</v>
      </c>
      <c r="BQ241" s="18">
        <f>IF(OR(B241="",E241=""),"*",AX241/O241)</f>
        <v>1.0000000000000009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1457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1458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1459</v>
      </c>
      <c r="BJ245" s="16" t="s">
        <v>1459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1460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1461</v>
      </c>
      <c r="M247" s="127" t="s">
        <v>1462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1463</v>
      </c>
      <c r="V247" s="151" t="s">
        <v>1464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1465</v>
      </c>
      <c r="H249" s="106" t="s">
        <v>334</v>
      </c>
      <c r="I249" s="105">
        <v>73</v>
      </c>
      <c r="J249" s="105">
        <v>325.2</v>
      </c>
      <c r="K249" s="105">
        <v>325.60000000000002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/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ZGI-ZFN</v>
      </c>
      <c r="AM249" s="105" t="str">
        <f>IF(BS_CONTROLE[[#This Row],[SB]]=0, "-", BS_CONTROLE[[#This Row],[SB]])</f>
        <v>ZGI326</v>
      </c>
      <c r="AN249" s="105">
        <f>IF(BS_CONTROLE[[#This Row],[SUB]]=0, "-", BS_CONTROLE[[#This Row],[SUB]])</f>
        <v>73</v>
      </c>
      <c r="AO249" s="105">
        <f>BS_CONTROLE[[#This Row],[KM - Inicio]]</f>
        <v>325.2</v>
      </c>
      <c r="AP249" s="105">
        <f>BS_CONTROLE[[#This Row],[KM - Inicio]]</f>
        <v>325.2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1466</v>
      </c>
      <c r="M251" s="127" t="s">
        <v>1467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1468</v>
      </c>
      <c r="W251" s="104" t="s">
        <v>447</v>
      </c>
      <c r="X251" s="129"/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1469</v>
      </c>
      <c r="W252" s="104" t="s">
        <v>452</v>
      </c>
      <c r="X252" s="129"/>
      <c r="Y252" s="104"/>
      <c r="Z252" s="105">
        <v>1</v>
      </c>
      <c r="AA252" s="103" t="s">
        <v>449</v>
      </c>
      <c r="AB252" s="152"/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>PEDRO (TP-696)46071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945</v>
      </c>
      <c r="E254" s="126" t="s">
        <v>806</v>
      </c>
      <c r="F254" s="142" t="str">
        <f>IF(D254="","*",VLOOKUP(E254,BS_ATIVIDADE[],3,FALSE))</f>
        <v>SOLDA</v>
      </c>
      <c r="G254" s="106" t="s">
        <v>624</v>
      </c>
      <c r="H254" s="106" t="s">
        <v>624</v>
      </c>
      <c r="I254" s="105">
        <v>73</v>
      </c>
      <c r="J254" s="105">
        <v>212.1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4" s="106">
        <v>0.375</v>
      </c>
      <c r="O254" s="106">
        <v>6.25E-2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1292</v>
      </c>
      <c r="V254" s="151" t="s">
        <v>1470</v>
      </c>
      <c r="W254" s="104" t="s">
        <v>452</v>
      </c>
      <c r="X254" s="129"/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PDM - SOLDA</v>
      </c>
      <c r="AI254" s="8" t="str">
        <f>IF(BS_CONTROLE[[#This Row],[Atividade]]=0, "-", BS_CONTROLE[[#This Row],[Atividade]])</f>
        <v>PDM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ZGB-ZMO</v>
      </c>
      <c r="AM254" s="105" t="str">
        <f>IF(BS_CONTROLE[[#This Row],[SB]]=0, "-", BS_CONTROLE[[#This Row],[SB]])</f>
        <v>ZGBPAT1</v>
      </c>
      <c r="AN254" s="105">
        <f>IF(BS_CONTROLE[[#This Row],[SUB]]=0, "-", BS_CONTROLE[[#This Row],[SUB]])</f>
        <v>73</v>
      </c>
      <c r="AO254" s="105">
        <f>BS_CONTROLE[[#This Row],[KM - Inicio]]</f>
        <v>212.1</v>
      </c>
      <c r="AP254" s="105">
        <f>BS_CONTROLE[[#This Row],[KM - Inicio]]</f>
        <v>212.1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>V1946071</v>
      </c>
      <c r="B255" s="102">
        <v>46071</v>
      </c>
      <c r="C255" s="134">
        <f>IF(BS_CONTROLE[[#This Row],[DATA]]="","",WEEKNUM(BS_CONTROLE[[#This Row],[DATA]]))</f>
        <v>8</v>
      </c>
      <c r="D255" s="104" t="s">
        <v>1406</v>
      </c>
      <c r="E255" s="126" t="s">
        <v>837</v>
      </c>
      <c r="F255" s="142" t="str">
        <f>IF(D255="","*",VLOOKUP(E255,BS_ATIVIDADE[],3,FALSE))</f>
        <v>OUTROS</v>
      </c>
      <c r="G255" s="106" t="s">
        <v>201</v>
      </c>
      <c r="H255" s="106" t="s">
        <v>244</v>
      </c>
      <c r="I255" s="105">
        <v>73</v>
      </c>
      <c r="J255" s="105">
        <v>175.9</v>
      </c>
      <c r="K255" s="105">
        <v>170.6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5" s="106">
        <v>0.41666666666666669</v>
      </c>
      <c r="O255" s="106">
        <v>4.1666666666666664E-2</v>
      </c>
      <c r="P255" s="105">
        <v>200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1471</v>
      </c>
      <c r="W255" s="104" t="s">
        <v>452</v>
      </c>
      <c r="X255" s="129"/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6219</v>
      </c>
      <c r="AE255" s="105" t="s">
        <v>624</v>
      </c>
      <c r="AF255" s="105" t="s">
        <v>624</v>
      </c>
      <c r="AG255" s="14"/>
      <c r="AH255" s="126" t="str">
        <f>IF(BS_CONTROLE[[#This Row],[Atividade]]=0, "-", BS_CONTROLE[[#This Row],[Atividade]])</f>
        <v>VARRIÇÃO</v>
      </c>
      <c r="AI255" s="8" t="str">
        <f>IF(BS_CONTROLE[[#This Row],[Atividade]]=0, "-", BS_CONTROLE[[#This Row],[Atividade]])</f>
        <v>VARRIÇÃO</v>
      </c>
      <c r="AJ255" s="30" t="str">
        <f>BS_CONTROLE[[#This Row],[Local - Partida]]</f>
        <v>ZPNZXB</v>
      </c>
      <c r="AK255" s="30" t="str">
        <f>BS_CONTROLE[[#This Row],[Local - Encerramento]]</f>
        <v>ZEH2</v>
      </c>
      <c r="AL255" s="105" t="str">
        <f>IF(BS_CONTROLE[[#This Row],[Entre - Estações]]=0, "-", BS_CONTROLE[[#This Row],[Entre - Estações]])</f>
        <v>ZUC-ZCG</v>
      </c>
      <c r="AM255" s="105" t="str">
        <f>IF(BS_CONTROLE[[#This Row],[SB]]=0, "-", BS_CONTROLE[[#This Row],[SB]])</f>
        <v>173ZCG</v>
      </c>
      <c r="AN255" s="105">
        <f>IF(BS_CONTROLE[[#This Row],[SUB]]=0, "-", BS_CONTROLE[[#This Row],[SUB]])</f>
        <v>73</v>
      </c>
      <c r="AO255" s="105">
        <f>BS_CONTROLE[[#This Row],[KM - Inicio]]</f>
        <v>175.9</v>
      </c>
      <c r="AP255" s="105">
        <f>BS_CONTROLE[[#This Row],[KM - Inicio]]</f>
        <v>175.9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V8846071</v>
      </c>
      <c r="B256" s="102">
        <v>46071</v>
      </c>
      <c r="C256" s="134">
        <f>IF(BS_CONTROLE[[#This Row],[DATA]]="","",WEEKNUM(BS_CONTROLE[[#This Row],[DATA]]))</f>
        <v>8</v>
      </c>
      <c r="D256" s="104" t="s">
        <v>832</v>
      </c>
      <c r="E256" s="126" t="s">
        <v>729</v>
      </c>
      <c r="F256" s="142" t="str">
        <f>IF(D256="","*",VLOOKUP(E256,BS_ATIVIDADE[],3,FALSE))</f>
        <v>MECANIZAÇÃO - SOCADORA</v>
      </c>
      <c r="G256" s="106" t="s">
        <v>201</v>
      </c>
      <c r="H256" s="106" t="s">
        <v>201</v>
      </c>
      <c r="I256" s="105">
        <v>73</v>
      </c>
      <c r="J256" s="105">
        <v>153.80000000000001</v>
      </c>
      <c r="K256" s="105">
        <v>151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6" s="106">
        <v>0.35416666666666669</v>
      </c>
      <c r="O256" s="106">
        <v>6.25E-2</v>
      </c>
      <c r="P256" s="105">
        <v>382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1282</v>
      </c>
      <c r="W256" s="104" t="s">
        <v>452</v>
      </c>
      <c r="X256" s="129"/>
      <c r="Y256" s="104"/>
      <c r="Z256" s="105" t="s">
        <v>1472</v>
      </c>
      <c r="AA256" s="103" t="s">
        <v>443</v>
      </c>
      <c r="AB256" s="152"/>
      <c r="AC256" s="107">
        <v>0.29166666666666669</v>
      </c>
      <c r="AD256" s="105">
        <v>6234</v>
      </c>
      <c r="AE256" s="105">
        <v>6238</v>
      </c>
      <c r="AF256" s="105" t="s">
        <v>624</v>
      </c>
      <c r="AG256" s="14"/>
      <c r="AH256" s="126" t="str">
        <f>IF(BS_CONTROLE[[#This Row],[Atividade]]=0, "-", BS_CONTROLE[[#This Row],[Atividade]])</f>
        <v>MECANIZAÇÃO - SOCADORA</v>
      </c>
      <c r="AI256" s="8" t="str">
        <f>IF(BS_CONTROLE[[#This Row],[Atividade]]=0, "-", BS_CONTROLE[[#This Row],[Atividade]])</f>
        <v>MECANIZAÇÃO - SOCADORA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ZCV-ZCT</v>
      </c>
      <c r="AM256" s="105" t="str">
        <f>IF(BS_CONTROLE[[#This Row],[SB]]=0, "-", BS_CONTROLE[[#This Row],[SB]])</f>
        <v>152ZCT</v>
      </c>
      <c r="AN256" s="105">
        <f>IF(BS_CONTROLE[[#This Row],[SUB]]=0, "-", BS_CONTROLE[[#This Row],[SUB]])</f>
        <v>73</v>
      </c>
      <c r="AO256" s="105">
        <f>BS_CONTROLE[[#This Row],[KM - Inicio]]</f>
        <v>153.80000000000001</v>
      </c>
      <c r="AP256" s="105">
        <f>BS_CONTROLE[[#This Row],[KM - Inicio]]</f>
        <v>153.80000000000001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MAURO TP-868)46071</v>
      </c>
      <c r="B257" s="102">
        <v>46071</v>
      </c>
      <c r="C257" s="134">
        <f>IF(BS_CONTROLE[[#This Row],[DATA]]="","",WEEKNUM(BS_CONTROLE[[#This Row],[DATA]]))</f>
        <v>8</v>
      </c>
      <c r="D257" s="104" t="s">
        <v>942</v>
      </c>
      <c r="E257" s="126" t="s">
        <v>757</v>
      </c>
      <c r="F257" s="142" t="str">
        <f>IF(D257="","*",VLOOKUP(E257,BS_ATIVIDADE[],3,FALSE))</f>
        <v>MODERNIZAÇÃO</v>
      </c>
      <c r="G257" s="106" t="s">
        <v>624</v>
      </c>
      <c r="H257" s="106" t="s">
        <v>624</v>
      </c>
      <c r="I257" s="105">
        <v>73</v>
      </c>
      <c r="J257" s="105">
        <v>65.2</v>
      </c>
      <c r="K257" s="105" t="s">
        <v>624</v>
      </c>
      <c r="L257" s="127"/>
      <c r="M257" s="127"/>
      <c r="N257" s="106">
        <v>0.33333333333333331</v>
      </c>
      <c r="O257" s="106">
        <v>8.3333333333333329E-2</v>
      </c>
      <c r="P257" s="105">
        <v>1</v>
      </c>
      <c r="Q257" s="9" t="str">
        <f>IF(E257=0, "*", IFERROR(_xlfn.XLOOKUP(E257, BS_ATIVIDADE[ATIVIDADE], BS_ATIVIDADE[UNIDADE]), "*"))</f>
        <v>Nº DE SOLDA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1473</v>
      </c>
      <c r="V257" s="151" t="s">
        <v>1474</v>
      </c>
      <c r="W257" s="104" t="s">
        <v>452</v>
      </c>
      <c r="X257" s="129"/>
      <c r="Y257" s="104"/>
      <c r="Z257" s="105" t="s">
        <v>624</v>
      </c>
      <c r="AA257" s="103"/>
      <c r="AB257" s="152"/>
      <c r="AC257" s="107" t="s">
        <v>624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MODERNIZAÇÃO - SOLDA</v>
      </c>
      <c r="AI257" s="8" t="str">
        <f>IF(BS_CONTROLE[[#This Row],[Atividade]]=0, "-", BS_CONTROLE[[#This Row],[Atividade]])</f>
        <v>MODERNIZAÇÃO - SOLDA</v>
      </c>
      <c r="AJ257" s="30" t="str">
        <f>BS_CONTROLE[[#This Row],[Local - Partida]]</f>
        <v>-</v>
      </c>
      <c r="AK257" s="30" t="str">
        <f>BS_CONTROLE[[#This Row],[Local - Encerramento]]</f>
        <v>-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>
        <f>IF(BS_CONTROLE[[#This Row],[SUB]]=0, "-", BS_CONTROLE[[#This Row],[SUB]])</f>
        <v>73</v>
      </c>
      <c r="AO257" s="105">
        <f>BS_CONTROLE[[#This Row],[KM - Inicio]]</f>
        <v>65.2</v>
      </c>
      <c r="AP257" s="105">
        <f>BS_CONTROLE[[#This Row],[KM - Inicio]]</f>
        <v>65.2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Nº DE SOLDA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V4046071</v>
      </c>
      <c r="B258" s="102">
        <v>46071</v>
      </c>
      <c r="C258" s="134">
        <f>IF(BS_CONTROLE[[#This Row],[DATA]]="","",WEEKNUM(BS_CONTROLE[[#This Row],[DATA]]))</f>
        <v>8</v>
      </c>
      <c r="D258" s="104" t="s">
        <v>796</v>
      </c>
      <c r="E258" s="126" t="s">
        <v>755</v>
      </c>
      <c r="F258" s="142" t="str">
        <f>IF(D258="","*",VLOOKUP(E258,BS_ATIVIDADE[],3,FALSE))</f>
        <v>MODERNIZAÇÃO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M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MODERNIZAÇÃO - SOCADORA</v>
      </c>
      <c r="AI258" s="8" t="str">
        <f>IF(BS_CONTROLE[[#This Row],[Atividade]]=0, "-", BS_CONTROLE[[#This Row],[Atividade]])</f>
        <v>MODERNIZAÇÃO - SOCADORA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M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e">
        <f t="shared" si="18"/>
        <v>#DIV/0!</v>
      </c>
      <c r="BQ258" s="18" t="e">
        <f>IF(OR(B258="",E258=""),"*",AX258/O258)</f>
        <v>#DIV/0!</v>
      </c>
      <c r="BR258" s="18" t="e">
        <f>IF(OR(B258="",E258=""),"*",AZ258/P258)</f>
        <v>#DIV/0!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/>
      <c r="M261" s="127"/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A63</v>
      </c>
      <c r="B262" s="102"/>
      <c r="C262" s="134" t="str">
        <f>IF(BS_CONTROLE[[#This Row],[DATA]]="","",WEEKNUM(BS_CONTROLE[[#This Row],[DATA]]))</f>
        <v/>
      </c>
      <c r="D262" s="104" t="s">
        <v>728</v>
      </c>
      <c r="E262" s="126" t="s">
        <v>638</v>
      </c>
      <c r="F262" s="142" t="str">
        <f>IF(D262="","*",VLOOKUP(E262,BS_ATIVIDADE[],3,FALSE))</f>
        <v>OUTROS</v>
      </c>
      <c r="G262" s="106" t="s">
        <v>28</v>
      </c>
      <c r="H262" s="106" t="s">
        <v>251</v>
      </c>
      <c r="I262" s="105">
        <v>73</v>
      </c>
      <c r="J262" s="105">
        <v>8</v>
      </c>
      <c r="K262" s="105" t="s">
        <v>624</v>
      </c>
      <c r="L262" s="127" t="s">
        <v>1475</v>
      </c>
      <c r="M262" s="127" t="s">
        <v>1476</v>
      </c>
      <c r="N262" s="106">
        <v>0.41666666666666669</v>
      </c>
      <c r="O262" s="106">
        <v>4.1666666666666664E-2</v>
      </c>
      <c r="P262" s="105">
        <v>1</v>
      </c>
      <c r="Q262" s="9" t="str">
        <f>IF(E262=0, "*", IFERROR(_xlfn.XLOOKUP(E262, BS_ATIVIDADE[ATIVIDADE], BS_ATIVIDADE[UNIDADE]), "*"))</f>
        <v>BINÁRIO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2" s="105" t="s">
        <v>1354</v>
      </c>
      <c r="V262" s="151" t="s">
        <v>1477</v>
      </c>
      <c r="W262" s="104" t="s">
        <v>452</v>
      </c>
      <c r="X262" s="129"/>
      <c r="Y262" s="104"/>
      <c r="Z262" s="105">
        <v>1</v>
      </c>
      <c r="AA262" s="103" t="s">
        <v>443</v>
      </c>
      <c r="AB262" s="152"/>
      <c r="AC262" s="107">
        <v>0.29166666666666669</v>
      </c>
      <c r="AD262" s="105" t="s">
        <v>624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DESLOCAMENTO</v>
      </c>
      <c r="AI262" s="8" t="str">
        <f>IF(BS_CONTROLE[[#This Row],[Atividade]]=0, "-", BS_CONTROLE[[#This Row],[Atividade]])</f>
        <v>DESLOCAMENTO</v>
      </c>
      <c r="AJ262" s="30" t="str">
        <f>BS_CONTROLE[[#This Row],[Local - Partida]]</f>
        <v>ZFTKM91</v>
      </c>
      <c r="AK262" s="30" t="str">
        <f>BS_CONTROLE[[#This Row],[Local - Encerramento]]</f>
        <v>ZRU</v>
      </c>
      <c r="AL262" s="105" t="str">
        <f>IF(BS_CONTROLE[[#This Row],[Entre - Estações]]=0, "-", BS_CONTROLE[[#This Row],[Entre - Estações]])</f>
        <v>ZTO-ZRU</v>
      </c>
      <c r="AM262" s="105" t="str">
        <f>IF(BS_CONTROLE[[#This Row],[SB]]=0, "-", BS_CONTROLE[[#This Row],[SB]])</f>
        <v>ZTOZRU</v>
      </c>
      <c r="AN262" s="105">
        <f>IF(BS_CONTROLE[[#This Row],[SUB]]=0, "-", BS_CONTROLE[[#This Row],[SUB]])</f>
        <v>73</v>
      </c>
      <c r="AO262" s="105">
        <f>BS_CONTROLE[[#This Row],[KM - Inicio]]</f>
        <v>8</v>
      </c>
      <c r="AP262" s="105">
        <f>BS_CONTROLE[[#This Row],[KM - Inicio]]</f>
        <v>8</v>
      </c>
      <c r="AQ262" s="108"/>
      <c r="AR262" s="108"/>
      <c r="AS262" s="108"/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/>
      <c r="BA262" s="9" t="str">
        <f>IFERROR(_xlfn.XLOOKUP(AH262, BS_ATIVIDADE[ATIVIDADE],BS_ATIVIDADE[UNIDADE] ), "*")</f>
        <v>BINÁRIO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>A7446071</v>
      </c>
      <c r="B263" s="102">
        <v>46071</v>
      </c>
      <c r="C263" s="134">
        <f>IF(BS_CONTROLE[[#This Row],[DATA]]="","",WEEKNUM(BS_CONTROLE[[#This Row],[DATA]]))</f>
        <v>8</v>
      </c>
      <c r="D263" s="104" t="s">
        <v>747</v>
      </c>
      <c r="E263" s="126" t="s">
        <v>645</v>
      </c>
      <c r="F263" s="142" t="str">
        <f>IF(D263="","*",VLOOKUP(E263,BS_ATIVIDADE[],3,FALSE))</f>
        <v>DETECÇÃO</v>
      </c>
      <c r="G263" s="106" t="s">
        <v>1478</v>
      </c>
      <c r="H263" s="106" t="s">
        <v>1479</v>
      </c>
      <c r="I263" s="105">
        <v>42</v>
      </c>
      <c r="J263" s="105">
        <v>252</v>
      </c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3" s="106">
        <v>0.375</v>
      </c>
      <c r="O263" s="106">
        <v>4.1666666666666664E-2</v>
      </c>
      <c r="P263" s="105">
        <v>70</v>
      </c>
      <c r="Q263" s="9" t="str">
        <f>IF(E263=0, "*", IFERROR(_xlfn.XLOOKUP(E263, BS_ATIVIDADE[ATIVIDADE], BS_ATIVIDADE[UNIDADE]), "*"))</f>
        <v>KM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3" s="105" t="s">
        <v>1288</v>
      </c>
      <c r="V263" s="151" t="s">
        <v>1468</v>
      </c>
      <c r="W263" s="104" t="s">
        <v>447</v>
      </c>
      <c r="X263" s="129"/>
      <c r="Y263" s="104"/>
      <c r="Z263" s="105">
        <v>1</v>
      </c>
      <c r="AA263" s="103" t="s">
        <v>443</v>
      </c>
      <c r="AB263" s="152"/>
      <c r="AC263" s="107">
        <v>0.29166666666666669</v>
      </c>
      <c r="AD263" s="105">
        <v>6294</v>
      </c>
      <c r="AE263" s="105" t="s">
        <v>624</v>
      </c>
      <c r="AF263" s="105" t="s">
        <v>624</v>
      </c>
      <c r="AG263" s="14"/>
      <c r="AH263" s="126" t="str">
        <f>IF(BS_CONTROLE[[#This Row],[Atividade]]=0, "-", BS_CONTROLE[[#This Row],[Atividade]])</f>
        <v>DETECÇÃO - RONDA 7 DIAS</v>
      </c>
      <c r="AI263" s="8" t="str">
        <f>IF(BS_CONTROLE[[#This Row],[Atividade]]=0, "-", BS_CONTROLE[[#This Row],[Atividade]])</f>
        <v>DETECÇÃO - RONDA 7 DIAS</v>
      </c>
      <c r="AJ263" s="30" t="str">
        <f>BS_CONTROLE[[#This Row],[Local - Partida]]</f>
        <v>253ZTO</v>
      </c>
      <c r="AK263" s="30" t="str">
        <f>BS_CONTROLE[[#This Row],[Local - Encerramento]]</f>
        <v xml:space="preserve">ZIQ </v>
      </c>
      <c r="AL263" s="105" t="str">
        <f>IF(BS_CONTROLE[[#This Row],[Entre - Estações]]=0, "-", BS_CONTROLE[[#This Row],[Entre - Estações]])</f>
        <v>244-ZTO</v>
      </c>
      <c r="AM263" s="105" t="str">
        <f>IF(BS_CONTROLE[[#This Row],[SB]]=0, "-", BS_CONTROLE[[#This Row],[SB]])</f>
        <v>250ZTO1</v>
      </c>
      <c r="AN263" s="105">
        <f>IF(BS_CONTROLE[[#This Row],[SUB]]=0, "-", BS_CONTROLE[[#This Row],[SUB]])</f>
        <v>42</v>
      </c>
      <c r="AO263" s="105">
        <f>BS_CONTROLE[[#This Row],[KM - Inicio]]</f>
        <v>252</v>
      </c>
      <c r="AP263" s="105">
        <f>BS_CONTROLE[[#This Row],[KM - Inicio]]</f>
        <v>252</v>
      </c>
      <c r="AQ263" s="108"/>
      <c r="AR263" s="108"/>
      <c r="AS263" s="108"/>
      <c r="AT263" s="135"/>
      <c r="AU263" s="135"/>
      <c r="AV263" s="13"/>
      <c r="AW263" s="13"/>
      <c r="AX263" s="176">
        <f>IF(D263="","*",IFERROR(IF(ISODD(COUNT(AR263:AW263)),"ERRO",SUM((AS263-AR263),(AU263-AT263),(AW263-AV263))),"ERRO"))</f>
        <v>0</v>
      </c>
      <c r="AY263" s="153"/>
      <c r="AZ263" s="109"/>
      <c r="BA263" s="9" t="str">
        <f>IFERROR(_xlfn.XLOOKUP(AH263, BS_ATIVIDADE[ATIVIDADE],BS_ATIVIDADE[UNIDADE] ), "*")</f>
        <v>KM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Produção e Intervalo</v>
      </c>
      <c r="BQ263" s="18">
        <f>IF(OR(B263="",E263=""),"*",AX263/O263)</f>
        <v>0</v>
      </c>
      <c r="BR263" s="18">
        <f>IF(OR(B263="",E263=""),"*",AZ263/P263)</f>
        <v>0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>CARLOS (TP-722)46071</v>
      </c>
      <c r="B264" s="102">
        <v>46071</v>
      </c>
      <c r="C264" s="134">
        <f>IF(BS_CONTROLE[[#This Row],[DATA]]="","",WEEKNUM(BS_CONTROLE[[#This Row],[DATA]]))</f>
        <v>8</v>
      </c>
      <c r="D264" s="104" t="s">
        <v>888</v>
      </c>
      <c r="E264" s="126" t="s">
        <v>806</v>
      </c>
      <c r="F264" s="142" t="str">
        <f>IF(D264="","*",VLOOKUP(E264,BS_ATIVIDADE[],3,FALSE))</f>
        <v>SOLDA</v>
      </c>
      <c r="G264" s="106" t="s">
        <v>624</v>
      </c>
      <c r="H264" s="106" t="s">
        <v>624</v>
      </c>
      <c r="I264" s="105">
        <v>70</v>
      </c>
      <c r="J264" s="105">
        <v>157.30000000000001</v>
      </c>
      <c r="K264" s="105" t="s">
        <v>624</v>
      </c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4" s="106">
        <v>0.375</v>
      </c>
      <c r="O264" s="106">
        <v>6.25E-2</v>
      </c>
      <c r="P264" s="105">
        <v>1</v>
      </c>
      <c r="Q264" s="9" t="str">
        <f>IF(E264=0, "*", IFERROR(_xlfn.XLOOKUP(E264, BS_ATIVIDADE[ATIVIDADE], BS_ATIVIDADE[UNIDADE]), "*"))</f>
        <v>Nº DE SOLDA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4" s="105" t="s">
        <v>1249</v>
      </c>
      <c r="V264" s="151" t="s">
        <v>1474</v>
      </c>
      <c r="W264" s="104" t="s">
        <v>452</v>
      </c>
      <c r="X264" s="129"/>
      <c r="Y264" s="104"/>
      <c r="Z264" s="105"/>
      <c r="AA264" s="103"/>
      <c r="AB264" s="152"/>
      <c r="AC264" s="107" t="s">
        <v>624</v>
      </c>
      <c r="AD264" s="105" t="s">
        <v>624</v>
      </c>
      <c r="AE264" s="105" t="s">
        <v>624</v>
      </c>
      <c r="AF264" s="105" t="s">
        <v>624</v>
      </c>
      <c r="AG264" s="14"/>
      <c r="AH264" s="126" t="str">
        <f>IF(BS_CONTROLE[[#This Row],[Atividade]]=0, "-", BS_CONTROLE[[#This Row],[Atividade]])</f>
        <v>PDM - SOLDA</v>
      </c>
      <c r="AI264" s="8" t="str">
        <f>IF(BS_CONTROLE[[#This Row],[Atividade]]=0, "-", BS_CONTROLE[[#This Row],[Atividade]])</f>
        <v>PDM - SOLDA</v>
      </c>
      <c r="AJ264" s="30" t="str">
        <f>BS_CONTROLE[[#This Row],[Local - Partida]]</f>
        <v>-</v>
      </c>
      <c r="AK264" s="30" t="str">
        <f>BS_CONTROLE[[#This Row],[Local - Encerramento]]</f>
        <v>-</v>
      </c>
      <c r="AL264" s="105" t="str">
        <f>IF(BS_CONTROLE[[#This Row],[Entre - Estações]]=0, "-", BS_CONTROLE[[#This Row],[Entre - Estações]])</f>
        <v>ZOX</v>
      </c>
      <c r="AM264" s="105" t="str">
        <f>IF(BS_CONTROLE[[#This Row],[SB]]=0, "-", BS_CONTROLE[[#This Row],[SB]])</f>
        <v>ZOX1</v>
      </c>
      <c r="AN264" s="105">
        <f>IF(BS_CONTROLE[[#This Row],[SUB]]=0, "-", BS_CONTROLE[[#This Row],[SUB]])</f>
        <v>70</v>
      </c>
      <c r="AO264" s="105">
        <f>BS_CONTROLE[[#This Row],[KM - Inicio]]</f>
        <v>157.30000000000001</v>
      </c>
      <c r="AP264" s="105">
        <f>BS_CONTROLE[[#This Row],[KM - Inicio]]</f>
        <v>157.30000000000001</v>
      </c>
      <c r="AQ264" s="108"/>
      <c r="AR264" s="108"/>
      <c r="AS264" s="108"/>
      <c r="AT264" s="135"/>
      <c r="AU264" s="135"/>
      <c r="AV264" s="13"/>
      <c r="AW264" s="13"/>
      <c r="AX264" s="176">
        <f>IF(D264="","*",IFERROR(IF(ISODD(COUNT(AR264:AW264)),"ERRO",SUM((AS264-AR264),(AU264-AT264),(AW264-AV264))),"ERRO"))</f>
        <v>0</v>
      </c>
      <c r="AY264" s="153"/>
      <c r="AZ264" s="109"/>
      <c r="BA264" s="9" t="str">
        <f>IFERROR(_xlfn.XLOOKUP(AH264, BS_ATIVIDADE[ATIVIDADE],BS_ATIVIDADE[UNIDADE] ), "*")</f>
        <v>Nº DE SOLDA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Produção e Intervalo</v>
      </c>
      <c r="BQ264" s="18">
        <f>IF(OR(B264="",E264=""),"*",AX264/O264)</f>
        <v>0</v>
      </c>
      <c r="BR264" s="18">
        <f>IF(OR(B264="",E264=""),"*",AZ264/P264)</f>
        <v>0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V8346071</v>
      </c>
      <c r="B265" s="102">
        <v>46071</v>
      </c>
      <c r="C265" s="134">
        <f>IF(BS_CONTROLE[[#This Row],[DATA]]="","",WEEKNUM(BS_CONTROLE[[#This Row],[DATA]]))</f>
        <v>8</v>
      </c>
      <c r="D265" s="104" t="s">
        <v>822</v>
      </c>
      <c r="E265" s="126" t="s">
        <v>729</v>
      </c>
      <c r="F265" s="142" t="str">
        <f>IF(D265="","*",VLOOKUP(E265,BS_ATIVIDADE[],3,FALSE))</f>
        <v>MECANIZAÇÃO - SOCADORA</v>
      </c>
      <c r="G265" s="106" t="s">
        <v>61</v>
      </c>
      <c r="H265" s="106" t="s">
        <v>61</v>
      </c>
      <c r="I265" s="105">
        <v>70</v>
      </c>
      <c r="J265" s="105">
        <v>135</v>
      </c>
      <c r="K265" s="105">
        <v>136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5" s="127" t="s">
        <v>1458</v>
      </c>
      <c r="N265" s="106">
        <v>0.35416666666666669</v>
      </c>
      <c r="O265" s="106">
        <v>6.25E-2</v>
      </c>
      <c r="P265" s="105">
        <v>360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>
        <v>1</v>
      </c>
      <c r="AA265" s="103" t="s">
        <v>443</v>
      </c>
      <c r="AB265" s="152"/>
      <c r="AC265" s="107">
        <v>0.29166666666666669</v>
      </c>
      <c r="AD265" s="105">
        <v>6233</v>
      </c>
      <c r="AE265" s="105" t="s">
        <v>624</v>
      </c>
      <c r="AF265" s="105" t="s">
        <v>624</v>
      </c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ZIQ1752</v>
      </c>
      <c r="AK265" s="30" t="str">
        <f>BS_CONTROLE[[#This Row],[Local - Encerramento]]</f>
        <v>ZIQ1752</v>
      </c>
      <c r="AL265" s="105" t="str">
        <f>IF(BS_CONTROLE[[#This Row],[Entre - Estações]]=0, "-", BS_CONTROLE[[#This Row],[Entre - Estações]])</f>
        <v>ZRQ</v>
      </c>
      <c r="AM265" s="105" t="str">
        <f>IF(BS_CONTROLE[[#This Row],[SB]]=0, "-", BS_CONTROLE[[#This Row],[SB]])</f>
        <v>ZRQ1/ZRQ1381</v>
      </c>
      <c r="AN265" s="105">
        <f>IF(BS_CONTROLE[[#This Row],[SUB]]=0, "-", BS_CONTROLE[[#This Row],[SUB]])</f>
        <v>70</v>
      </c>
      <c r="AO265" s="105">
        <f>BS_CONTROLE[[#This Row],[KM - Inicio]]</f>
        <v>135</v>
      </c>
      <c r="AP265" s="105">
        <f>BS_CONTROLE[[#This Row],[KM - Inicio]]</f>
        <v>135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0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6" operator="equal">
      <formula>"NÃO"</formula>
    </cfRule>
    <cfRule type="cellIs" dxfId="187" priority="12037" operator="equal">
      <formula>"SIM"</formula>
    </cfRule>
  </conditionalFormatting>
  <conditionalFormatting sqref="AY6:AY1056">
    <cfRule type="expression" dxfId="186" priority="54492">
      <formula>#REF!=1</formula>
    </cfRule>
  </conditionalFormatting>
  <conditionalFormatting sqref="BD6:BD1056 AX6:AX1056 T6:T1056">
    <cfRule type="cellIs" dxfId="185" priority="54476" operator="equal">
      <formula>"ERRO"</formula>
    </cfRule>
  </conditionalFormatting>
  <conditionalFormatting sqref="BP6:BP1056">
    <cfRule type="cellIs" dxfId="184" priority="54471" operator="equal">
      <formula>"Produção e Intervalo"</formula>
    </cfRule>
    <cfRule type="cellIs" dxfId="183" priority="54472" operator="equal">
      <formula>"Aderente"</formula>
    </cfRule>
    <cfRule type="cellIs" dxfId="182" priority="54473" operator="equal">
      <formula>"Intervalo"</formula>
    </cfRule>
    <cfRule type="cellIs" dxfId="181" priority="54474" operator="equal">
      <formula>"Produção"</formula>
    </cfRule>
    <cfRule type="cellIs" dxfId="180" priority="54475" operator="equal">
      <formula>"ERRO"</formula>
    </cfRule>
  </conditionalFormatting>
  <conditionalFormatting sqref="BQ6:BR1056">
    <cfRule type="cellIs" dxfId="179" priority="54453" operator="equal">
      <formula>"*"</formula>
    </cfRule>
    <cfRule type="cellIs" dxfId="178" priority="54454" operator="greaterThanOrEqual">
      <formula>1</formula>
    </cfRule>
    <cfRule type="cellIs" dxfId="177" priority="54455" operator="lessThan">
      <formula>1</formula>
    </cfRule>
  </conditionalFormatting>
  <conditionalFormatting sqref="BJ2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3" operator="equal">
      <formula>"OPORTUNIDADE"</formula>
    </cfRule>
  </conditionalFormatting>
  <conditionalFormatting sqref="X28:Y29">
    <cfRule type="cellIs" dxfId="175" priority="351" operator="equal">
      <formula>"NÃO"</formula>
    </cfRule>
    <cfRule type="cellIs" dxfId="174" priority="352" operator="equal">
      <formula>"SIM"</formula>
    </cfRule>
  </conditionalFormatting>
  <conditionalFormatting sqref="BJ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5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9" operator="equal">
      <formula>"OPORTUNIDADE"</formula>
    </cfRule>
  </conditionalFormatting>
  <conditionalFormatting sqref="Y39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X42:X43">
    <cfRule type="cellIs" dxfId="170" priority="326" operator="equal">
      <formula>"OPORTUNIDADE"</formula>
    </cfRule>
  </conditionalFormatting>
  <conditionalFormatting sqref="X42:X43">
    <cfRule type="cellIs" dxfId="169" priority="324" operator="equal">
      <formula>"NÃO"</formula>
    </cfRule>
    <cfRule type="cellIs" dxfId="168" priority="325" operator="equal">
      <formula>"SIM"</formula>
    </cfRule>
  </conditionalFormatting>
  <conditionalFormatting sqref="BJ4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7" operator="equal">
      <formula>"OPORTUNIDADE"</formula>
    </cfRule>
  </conditionalFormatting>
  <conditionalFormatting sqref="X46:Y46 Y47:Y48 X47:X50">
    <cfRule type="cellIs" dxfId="166" priority="295" operator="equal">
      <formula>"NÃO"</formula>
    </cfRule>
    <cfRule type="cellIs" dxfId="165" priority="296" operator="equal">
      <formula>"SIM"</formula>
    </cfRule>
  </conditionalFormatting>
  <conditionalFormatting sqref="BJ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9" operator="equal">
      <formula>"OPORTUNIDADE"</formula>
    </cfRule>
  </conditionalFormatting>
  <conditionalFormatting sqref="Y57">
    <cfRule type="cellIs" dxfId="163" priority="267" operator="equal">
      <formula>"NÃO"</formula>
    </cfRule>
    <cfRule type="cellIs" dxfId="162" priority="268" operator="equal">
      <formula>"SIM"</formula>
    </cfRule>
  </conditionalFormatting>
  <conditionalFormatting sqref="BJ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8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6" operator="equal">
      <formula>"OPORTUNIDADE"</formula>
    </cfRule>
  </conditionalFormatting>
  <conditionalFormatting sqref="X52:X61">
    <cfRule type="cellIs" dxfId="160" priority="254" operator="equal">
      <formula>"NÃO"</formula>
    </cfRule>
    <cfRule type="cellIs" dxfId="159" priority="255" operator="equal">
      <formula>"SIM"</formula>
    </cfRule>
  </conditionalFormatting>
  <conditionalFormatting sqref="BJ5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0" operator="equal">
      <formula>"OPORTUNIDADE"</formula>
    </cfRule>
  </conditionalFormatting>
  <conditionalFormatting sqref="Y73">
    <cfRule type="cellIs" dxfId="157" priority="218" operator="equal">
      <formula>"NÃO"</formula>
    </cfRule>
    <cfRule type="cellIs" dxfId="156" priority="219" operator="equal">
      <formula>"SIM"</formula>
    </cfRule>
  </conditionalFormatting>
  <conditionalFormatting sqref="X75">
    <cfRule type="cellIs" dxfId="155" priority="214" operator="equal">
      <formula>"OPORTUNIDADE"</formula>
    </cfRule>
  </conditionalFormatting>
  <conditionalFormatting sqref="X75">
    <cfRule type="cellIs" dxfId="154" priority="212" operator="equal">
      <formula>"NÃO"</formula>
    </cfRule>
    <cfRule type="cellIs" dxfId="153" priority="213" operator="equal">
      <formula>"SIM"</formula>
    </cfRule>
  </conditionalFormatting>
  <conditionalFormatting sqref="BJ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7" operator="equal">
      <formula>"OPORTUNIDADE"</formula>
    </cfRule>
  </conditionalFormatting>
  <conditionalFormatting sqref="X76:X77">
    <cfRule type="cellIs" dxfId="151" priority="205" operator="equal">
      <formula>"NÃO"</formula>
    </cfRule>
    <cfRule type="cellIs" dxfId="150" priority="206" operator="equal">
      <formula>"SIM"</formula>
    </cfRule>
  </conditionalFormatting>
  <conditionalFormatting sqref="BO7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2">
      <iconSet showValue="0">
        <cfvo type="percent" val="0"/>
        <cfvo type="num" val="1"/>
        <cfvo type="num" val="1" gte="0"/>
      </iconSet>
    </cfRule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3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7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48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8:BJ229 BJ233:BJ234 BJ240:BJ244 BJ246:BJ1056">
    <cfRule type="iconSet" priority="63217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1">
      <iconSet showValue="0">
        <cfvo type="percent" val="0"/>
        <cfvo type="num" val="1"/>
        <cfvo type="num" val="1" gte="0"/>
      </iconSet>
    </cfRule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7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1480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1481</v>
      </c>
      <c r="C4" s="159" t="s">
        <v>1482</v>
      </c>
      <c r="D4" s="159" t="s">
        <v>1483</v>
      </c>
      <c r="E4" s="159" t="s">
        <v>1484</v>
      </c>
      <c r="F4" s="159" t="s">
        <v>4</v>
      </c>
      <c r="G4" s="159" t="s">
        <v>1485</v>
      </c>
    </row>
    <row r="5" spans="2:7">
      <c r="B5" s="160" t="s">
        <v>1486</v>
      </c>
      <c r="C5" s="160">
        <v>257068</v>
      </c>
      <c r="D5" s="160" t="s">
        <v>1487</v>
      </c>
      <c r="E5" s="160" t="s">
        <v>1488</v>
      </c>
      <c r="F5" s="160" t="s">
        <v>1488</v>
      </c>
      <c r="G5" s="161">
        <v>46296</v>
      </c>
    </row>
    <row r="6" spans="2:7">
      <c r="B6" s="160" t="s">
        <v>1489</v>
      </c>
      <c r="C6" s="160" t="s">
        <v>624</v>
      </c>
      <c r="D6" s="160" t="s">
        <v>624</v>
      </c>
      <c r="E6" s="160" t="s">
        <v>624</v>
      </c>
      <c r="F6" s="160" t="s">
        <v>1490</v>
      </c>
      <c r="G6" s="161" t="s">
        <v>624</v>
      </c>
    </row>
    <row r="7" spans="2:7">
      <c r="B7" s="160" t="s">
        <v>1491</v>
      </c>
      <c r="C7" s="160">
        <v>257472</v>
      </c>
      <c r="D7" s="160" t="s">
        <v>1492</v>
      </c>
      <c r="E7" s="160" t="s">
        <v>1493</v>
      </c>
      <c r="F7" s="160" t="s">
        <v>1493</v>
      </c>
      <c r="G7" s="161">
        <v>45992</v>
      </c>
    </row>
    <row r="8" spans="2:7">
      <c r="B8" s="160" t="s">
        <v>1494</v>
      </c>
      <c r="C8" s="160">
        <v>260307</v>
      </c>
      <c r="D8" s="160" t="s">
        <v>1495</v>
      </c>
      <c r="E8" s="160" t="s">
        <v>1496</v>
      </c>
      <c r="F8" s="160" t="s">
        <v>1493</v>
      </c>
      <c r="G8" s="161">
        <v>46082</v>
      </c>
    </row>
    <row r="9" spans="2:7">
      <c r="B9" s="160" t="s">
        <v>1497</v>
      </c>
      <c r="C9" s="160">
        <v>333033</v>
      </c>
      <c r="D9" s="160" t="s">
        <v>1498</v>
      </c>
      <c r="E9" s="160" t="s">
        <v>1490</v>
      </c>
      <c r="F9" s="160" t="s">
        <v>1499</v>
      </c>
      <c r="G9" s="160" t="s">
        <v>624</v>
      </c>
    </row>
    <row r="10" spans="2:7">
      <c r="B10" s="160" t="s">
        <v>1500</v>
      </c>
      <c r="C10" s="160">
        <v>263576</v>
      </c>
      <c r="D10" s="160" t="s">
        <v>1501</v>
      </c>
      <c r="E10" s="160" t="s">
        <v>1490</v>
      </c>
      <c r="F10" s="160" t="s">
        <v>1490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1502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1503</v>
      </c>
      <c r="E3" s="198" t="s">
        <v>1504</v>
      </c>
      <c r="F3" s="198" t="s">
        <v>1505</v>
      </c>
      <c r="G3" s="198" t="s">
        <v>1506</v>
      </c>
      <c r="H3" s="198" t="s">
        <v>1507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1508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1509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1510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1511</v>
      </c>
      <c r="V1" s="264"/>
      <c r="W1" s="264"/>
    </row>
    <row r="2" spans="1:23" ht="15" customHeight="1">
      <c r="A2" s="87" t="s">
        <v>1512</v>
      </c>
      <c r="B2" s="87" t="s">
        <v>1513</v>
      </c>
      <c r="C2" s="87" t="s">
        <v>442</v>
      </c>
      <c r="D2" s="88" t="s">
        <v>1012</v>
      </c>
      <c r="E2" s="88" t="s">
        <v>4</v>
      </c>
      <c r="F2" s="88" t="s">
        <v>1514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1515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ZGI-ZFN</v>
      </c>
      <c r="L246" s="138" t="str">
        <f>IF(SP_NORTE!M249="","*",SP_NORTE!M249)</f>
        <v>ZGI326</v>
      </c>
      <c r="M246" s="139">
        <f>IF(SP_NORTE!I249="","*",SP_NORTE!I249)</f>
        <v>73</v>
      </c>
      <c r="N246" s="144">
        <f>IF(SP_NORTE!J249="","*",SP_NORTE!J249)</f>
        <v>325.2</v>
      </c>
      <c r="O246" s="144">
        <f>IF(SP_NORTE!K249="","*",SP_NORTE!K249)</f>
        <v>325.60000000000002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ZEB-ZCZ</v>
      </c>
      <c r="F251" s="145">
        <f>IF(SP_NORTE!B254="","*",SP_NORTE!B254)</f>
        <v>46071</v>
      </c>
      <c r="G251" s="145" t="str">
        <f>IF(SP_NORTE!D254="","*",SP_NORTE!D254)</f>
        <v>PEDRO (TP-696)</v>
      </c>
      <c r="H251" s="145" t="str">
        <f>IF(SP_NORTE!E254="","*",SP_NORTE!E254)</f>
        <v>PDM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ZGB-ZMO</v>
      </c>
      <c r="L251" s="138" t="str">
        <f>IF(SP_NORTE!M254="","*",SP_NORTE!M254)</f>
        <v>ZGBPAT1</v>
      </c>
      <c r="M251" s="139">
        <f>IF(SP_NORTE!I254="","*",SP_NORTE!I254)</f>
        <v>73</v>
      </c>
      <c r="N251" s="144">
        <f>IF(SP_NORTE!J254="","*",SP_NORTE!J254)</f>
        <v>212.1</v>
      </c>
      <c r="O251" s="144" t="str">
        <f>IF(SP_NORTE!K254="","*",SP_NORTE!K254)</f>
        <v>-</v>
      </c>
      <c r="P251" s="143">
        <f>IF(SP_NORTE!N254="","*",SP_NORTE!N254)</f>
        <v>0.375</v>
      </c>
      <c r="Q251" s="143">
        <f>IF(SP_NORTE!O254="","*",SP_NORTE!O254)</f>
        <v>6.25E-2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Pedro</v>
      </c>
      <c r="T251" s="145" t="str">
        <f>IF(SP_NORTE!V254="","*",SP_NORTE!V254)</f>
        <v xml:space="preserve">Execulção de solda - 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1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V19</v>
      </c>
      <c r="H252" s="145" t="str">
        <f>IF(SP_NORTE!E255="","*",SP_NORTE!E255)</f>
        <v>VARRIÇÃO</v>
      </c>
      <c r="I252" s="145" t="str">
        <f>IF(SP_NORTE!G255="","*",SP_NORTE!G255)</f>
        <v>ZPNZXB</v>
      </c>
      <c r="J252" s="145" t="str">
        <f>IF(SP_NORTE!H255="","*",SP_NORTE!H255)</f>
        <v>ZEH2</v>
      </c>
      <c r="K252" s="138" t="str">
        <f>IF(SP_NORTE!L255="","*",SP_NORTE!L255)</f>
        <v>ZUC-ZCG</v>
      </c>
      <c r="L252" s="138" t="str">
        <f>IF(SP_NORTE!M255="","*",SP_NORTE!M255)</f>
        <v>173ZCG</v>
      </c>
      <c r="M252" s="139">
        <f>IF(SP_NORTE!I255="","*",SP_NORTE!I255)</f>
        <v>73</v>
      </c>
      <c r="N252" s="144">
        <f>IF(SP_NORTE!J255="","*",SP_NORTE!J255)</f>
        <v>175.9</v>
      </c>
      <c r="O252" s="144">
        <f>IF(SP_NORTE!K255="","*",SP_NORTE!K255)</f>
        <v>170.6</v>
      </c>
      <c r="P252" s="143">
        <f>IF(SP_NORTE!N255="","*",SP_NORTE!N255)</f>
        <v>0.41666666666666669</v>
      </c>
      <c r="Q252" s="143">
        <f>IF(SP_NORTE!O255="","*",SP_NORTE!O255)</f>
        <v>4.1666666666666664E-2</v>
      </c>
      <c r="R252" s="145" t="str">
        <f>IF(SP_NORTE!P255="","*",CONCATENATE(SP_NORTE!P255," ",SP_NORTE!Q255))</f>
        <v>200 M</v>
      </c>
      <c r="S252" s="145" t="str">
        <f>IF(SP_NORTE!U255="","*",SP_NORTE!U255)</f>
        <v>Antonioni</v>
      </c>
      <c r="T252" s="145" t="str">
        <f>IF(SP_NORTE!V255="","*",SP_NORTE!V255)</f>
        <v>Varrição</v>
      </c>
      <c r="U252" s="136" t="str">
        <f ca="1">_xlfn.XLOOKUP(G252&amp;$U$2,BS_CONTROLE[CHAVE],BS_CONTROLE[Quantidade_11],"-")</f>
        <v>-</v>
      </c>
      <c r="V252" s="136">
        <f ca="1">_xlfn.XLOOKUP(G252&amp;$V$2,BS_CONTROLE[CHAVE],BS_CONTROLE[Quantidade_11],"-")</f>
        <v>1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V88</v>
      </c>
      <c r="H253" s="145" t="str">
        <f>IF(SP_NORTE!E256="","*",SP_NORTE!E256)</f>
        <v>MECANIZAÇÃO - SOCADORA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ZCV-ZCT</v>
      </c>
      <c r="L253" s="138" t="str">
        <f>IF(SP_NORTE!M256="","*",SP_NORTE!M256)</f>
        <v>152ZCT</v>
      </c>
      <c r="M253" s="139">
        <f>IF(SP_NORTE!I256="","*",SP_NORTE!I256)</f>
        <v>73</v>
      </c>
      <c r="N253" s="144">
        <f>IF(SP_NORTE!J256="","*",SP_NORTE!J256)</f>
        <v>153.80000000000001</v>
      </c>
      <c r="O253" s="144">
        <f>IF(SP_NORTE!K256="","*",SP_NORTE!K256)</f>
        <v>151</v>
      </c>
      <c r="P253" s="143">
        <f>IF(SP_NORTE!N256="","*",SP_NORTE!N256)</f>
        <v>0.35416666666666669</v>
      </c>
      <c r="Q253" s="143">
        <f>IF(SP_NORTE!O256="","*",SP_NORTE!O256)</f>
        <v>6.25E-2</v>
      </c>
      <c r="R253" s="145" t="str">
        <f>IF(SP_NORTE!P256="","*",CONCATENATE(SP_NORTE!P256," ",SP_NORTE!Q256))</f>
        <v>382 M</v>
      </c>
      <c r="S253" s="145" t="str">
        <f>IF(SP_NORTE!U256="","*",SP_NORTE!U256)</f>
        <v>Antonioni</v>
      </c>
      <c r="T253" s="145" t="str">
        <f>IF(SP_NORTE!V256="","*",SP_NORTE!V256)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1400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MAURO TP-868)</v>
      </c>
      <c r="H254" s="145" t="str">
        <f>IF(SP_NORTE!E257="","*",SP_NORTE!E257)</f>
        <v>MODERNIZAÇÃO - SOLDA</v>
      </c>
      <c r="I254" s="145" t="str">
        <f>IF(SP_NORTE!G257="","*",SP_NORTE!G257)</f>
        <v>-</v>
      </c>
      <c r="J254" s="145" t="str">
        <f>IF(SP_NORTE!H257="","*",SP_NORTE!H257)</f>
        <v>-</v>
      </c>
      <c r="K254" s="138" t="str">
        <f>IF(SP_NORTE!L257="","*",SP_NORTE!L257)</f>
        <v>*</v>
      </c>
      <c r="L254" s="138" t="str">
        <f>IF(SP_NORTE!M257="","*",SP_NORTE!M257)</f>
        <v>*</v>
      </c>
      <c r="M254" s="139">
        <f>IF(SP_NORTE!I257="","*",SP_NORTE!I257)</f>
        <v>73</v>
      </c>
      <c r="N254" s="144">
        <f>IF(SP_NORTE!J257="","*",SP_NORTE!J257)</f>
        <v>65.2</v>
      </c>
      <c r="O254" s="144" t="str">
        <f>IF(SP_NORTE!K257="","*",SP_NORTE!K257)</f>
        <v>-</v>
      </c>
      <c r="P254" s="143">
        <f>IF(SP_NORTE!N257="","*",SP_NORTE!N257)</f>
        <v>0.33333333333333331</v>
      </c>
      <c r="Q254" s="143">
        <f>IF(SP_NORTE!O257="","*",SP_NORTE!O257)</f>
        <v>8.3333333333333329E-2</v>
      </c>
      <c r="R254" s="145" t="str">
        <f>IF(SP_NORTE!P257="","*",CONCATENATE(SP_NORTE!P257," ",SP_NORTE!Q257))</f>
        <v>1 Nº DE SOLDA</v>
      </c>
      <c r="S254" s="145" t="str">
        <f>IF(SP_NORTE!U257="","*",SP_NORTE!U257)</f>
        <v>Mauro</v>
      </c>
      <c r="T254" s="145" t="str">
        <f>IF(SP_NORTE!V257="","*",SP_NORTE!V257)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>
        <f>IF(SP_NORTE!B258="","*",SP_NORTE!B258)</f>
        <v>46071</v>
      </c>
      <c r="G255" s="145" t="str">
        <f>IF(SP_NORTE!D258="","*",SP_NORTE!D258)</f>
        <v>V40</v>
      </c>
      <c r="H255" s="145" t="str">
        <f>IF(SP_NORTE!E258="","*",SP_NORTE!E258)</f>
        <v>MODERNIZAÇÃO - SOCADORA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>
        <f ca="1">_xlfn.XLOOKUP(G255&amp;$U$2,BS_CONTROLE[CHAVE],BS_CONTROLE[Quantidade_11],"-")</f>
        <v>0</v>
      </c>
      <c r="V255" s="136">
        <f ca="1">_xlfn.XLOOKUP(G255&amp;$V$2,BS_CONTROLE[CHAVE],BS_CONTROLE[Quantidade_11],"-")</f>
        <v>1070</v>
      </c>
      <c r="W255" s="136">
        <f ca="1">_xlfn.XLOOKUP(G255&amp;$W$2,BS_CONTROLE[CHAVE],BS_CONTROLE[Quantidade_11],"-")</f>
        <v>0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1516</v>
      </c>
      <c r="C2" s="121" t="s">
        <v>998</v>
      </c>
      <c r="D2" s="76" t="s">
        <v>1000</v>
      </c>
      <c r="E2" s="76" t="s">
        <v>1517</v>
      </c>
      <c r="F2" s="99" t="s">
        <v>1518</v>
      </c>
      <c r="G2" s="76" t="s">
        <v>1519</v>
      </c>
      <c r="H2" s="76" t="s">
        <v>1520</v>
      </c>
      <c r="I2" s="76" t="s">
        <v>1521</v>
      </c>
      <c r="J2" s="76" t="s">
        <v>1522</v>
      </c>
      <c r="K2" s="78" t="s">
        <v>1523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ZGI-ZFN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 hidden="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*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>
        <f>IF(SP_NORTE!B254="","*",SP_NORTE!B254)</f>
        <v>46071</v>
      </c>
      <c r="D227" s="94" t="str">
        <f>IF(SP_NORTE!D254="","*",SP_NORTE!D254)</f>
        <v>PEDRO (TP-696)</v>
      </c>
      <c r="E227" s="94" t="str">
        <f>IF(SP_NORTE!G254="","*",SP_NORTE!G254)</f>
        <v>-</v>
      </c>
      <c r="F227" s="100" t="str">
        <f>IF(SP_NORTE!L254="","*",SP_NORTE!L254)</f>
        <v>ZGB-ZMO</v>
      </c>
      <c r="G227" s="95" t="str">
        <f>IF(SP_NORTE!H254="","*",SP_NORTE!H254)</f>
        <v>-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-</v>
      </c>
      <c r="K227" s="97" t="str">
        <f>IF(SP_NORTE!AC254="","*",SP_NORTE!AC254)</f>
        <v>-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V19</v>
      </c>
      <c r="E228" s="94" t="str">
        <f>IF(SP_NORTE!G255="","*",SP_NORTE!G255)</f>
        <v>ZPNZXB</v>
      </c>
      <c r="F228" s="100" t="str">
        <f>IF(SP_NORTE!L255="","*",SP_NORTE!L255)</f>
        <v>ZUC-ZCG</v>
      </c>
      <c r="G228" s="95" t="str">
        <f>IF(SP_NORTE!H255="","*",SP_NORTE!H255)</f>
        <v>ZEH2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V88</v>
      </c>
      <c r="E229" s="94" t="str">
        <f>IF(SP_NORTE!G256="","*",SP_NORTE!G256)</f>
        <v>ZPNZXB</v>
      </c>
      <c r="F229" s="100" t="str">
        <f>IF(SP_NORTE!L256="","*",SP_NORTE!L256)</f>
        <v>ZCV-ZCT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MAURO TP-868)</v>
      </c>
      <c r="E230" s="94" t="str">
        <f>IF(SP_NORTE!G257="","*",SP_NORTE!G257)</f>
        <v>-</v>
      </c>
      <c r="F230" s="100" t="str">
        <f>IF(SP_NORTE!L257="","*",SP_NORTE!L257)</f>
        <v>*</v>
      </c>
      <c r="G230" s="95" t="str">
        <f>IF(SP_NORTE!H257="","*",SP_NORTE!H257)</f>
        <v>-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-</v>
      </c>
      <c r="K230" s="97" t="str">
        <f>IF(SP_NORTE!AC257="","*",SP_NORTE!AC257)</f>
        <v>-</v>
      </c>
    </row>
    <row r="231" spans="2:11" hidden="1">
      <c r="B231" s="94" t="str">
        <f>IF(SP_NORTE!X258="","*",SP_NORTE!X258)</f>
        <v>*</v>
      </c>
      <c r="C231" s="95">
        <f>IF(SP_NORTE!B258="","*",SP_NORTE!B258)</f>
        <v>46071</v>
      </c>
      <c r="D231" s="94" t="str">
        <f>IF(SP_NORTE!D258="","*",SP_NORTE!D258)</f>
        <v>V40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*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A63</v>
      </c>
      <c r="E235" s="94" t="str">
        <f>IF(SP_NORTE!G262="","*",SP_NORTE!G262)</f>
        <v>ZFTKM91</v>
      </c>
      <c r="F235" s="100" t="str">
        <f>IF(SP_NORTE!L262="","*",SP_NORTE!L262)</f>
        <v>ZTO-ZRU</v>
      </c>
      <c r="G235" s="95" t="str">
        <f>IF(SP_NORTE!H262="","*",SP_NORTE!H262)</f>
        <v>ZRU</v>
      </c>
      <c r="H235" s="95" t="str">
        <f>IF(SP_NORTE!AA262="","*",SP_NORTE!AA262)</f>
        <v>FIXO</v>
      </c>
      <c r="I235" s="95" t="str">
        <f>IF(SP_NORTE!AB262="","*",SP_NORTE!AB262)</f>
        <v>*</v>
      </c>
      <c r="J235" s="96">
        <f>IF(SP_NORTE!Z262="","*",SP_NORTE!Z262)</f>
        <v>1</v>
      </c>
      <c r="K235" s="97">
        <f>IF(SP_NORTE!AC262="","*",SP_NORTE!AC262)</f>
        <v>0.29166666666666669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A74</v>
      </c>
      <c r="E236" s="94" t="str">
        <f>IF(SP_NORTE!G263="","*",SP_NORTE!G263)</f>
        <v>253ZTO</v>
      </c>
      <c r="F236" s="100" t="str">
        <f>IF(SP_NORTE!L263="","*",SP_NORTE!L263)</f>
        <v>244-ZTO</v>
      </c>
      <c r="G236" s="95" t="str">
        <f>IF(SP_NORTE!H263="","*",SP_NORTE!H263)</f>
        <v xml:space="preserve">ZIQ </v>
      </c>
      <c r="H236" s="95" t="str">
        <f>IF(SP_NORTE!AA263="","*",SP_NORTE!AA263)</f>
        <v>FIXO</v>
      </c>
      <c r="I236" s="95" t="str">
        <f>IF(SP_NORTE!AB263="","*",SP_NORTE!AB263)</f>
        <v>*</v>
      </c>
      <c r="J236" s="96">
        <f>IF(SP_NORTE!Z263="","*",SP_NORTE!Z263)</f>
        <v>1</v>
      </c>
      <c r="K236" s="97">
        <f>IF(SP_NORTE!AC263="","*",SP_NORTE!AC263)</f>
        <v>0.29166666666666669</v>
      </c>
    </row>
    <row r="237" spans="2:11" hidden="1">
      <c r="B237" s="94" t="str">
        <f>IF(SP_NORTE!X264="","*",SP_NORTE!X264)</f>
        <v>*</v>
      </c>
      <c r="C237" s="95">
        <f>IF(SP_NORTE!B264="","*",SP_NORTE!B264)</f>
        <v>46071</v>
      </c>
      <c r="D237" s="94" t="str">
        <f>IF(SP_NORTE!D264="","*",SP_NORTE!D264)</f>
        <v>CARLOS (TP-722)</v>
      </c>
      <c r="E237" s="94" t="str">
        <f>IF(SP_NORTE!G264="","*",SP_NORTE!G264)</f>
        <v>-</v>
      </c>
      <c r="F237" s="100" t="str">
        <f>IF(SP_NORTE!L264="","*",SP_NORTE!L264)</f>
        <v>ZOX</v>
      </c>
      <c r="G237" s="95" t="str">
        <f>IF(SP_NORTE!H264="","*",SP_NORTE!H264)</f>
        <v>-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-</v>
      </c>
    </row>
    <row r="238" spans="2:11" hidden="1">
      <c r="B238" s="94" t="str">
        <f>IF(SP_NORTE!X265="","*",SP_NORTE!X265)</f>
        <v>*</v>
      </c>
      <c r="C238" s="95">
        <f>IF(SP_NORTE!B265="","*",SP_NORTE!B265)</f>
        <v>46071</v>
      </c>
      <c r="D238" s="94" t="str">
        <f>IF(SP_NORTE!D265="","*",SP_NORTE!D265)</f>
        <v>V83</v>
      </c>
      <c r="E238" s="94" t="str">
        <f>IF(SP_NORTE!G265="","*",SP_NORTE!G265)</f>
        <v>ZIQ1752</v>
      </c>
      <c r="F238" s="100" t="str">
        <f>IF(SP_NORTE!L265="","*",SP_NORTE!L265)</f>
        <v>ZRQ</v>
      </c>
      <c r="G238" s="95" t="str">
        <f>IF(SP_NORTE!H265="","*",SP_NORTE!H265)</f>
        <v>ZIQ1752</v>
      </c>
      <c r="H238" s="95" t="str">
        <f>IF(SP_NORTE!AA265="","*",SP_NORTE!AA265)</f>
        <v>FIXO</v>
      </c>
      <c r="I238" s="95" t="str">
        <f>IF(SP_NORTE!AB265="","*",SP_NORTE!AB265)</f>
        <v>*</v>
      </c>
      <c r="J238" s="96">
        <f>IF(SP_NORTE!Z265="","*",SP_NORTE!Z265)</f>
        <v>1</v>
      </c>
      <c r="K238" s="97">
        <f>IF(SP_NORTE!AC265="","*",SP_NORTE!AC265)</f>
        <v>0.29166666666666669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1524</v>
      </c>
    </row>
    <row r="8" spans="1:73">
      <c r="BT8" s="215"/>
    </row>
    <row r="9" spans="1:73" ht="117.75">
      <c r="BS9" s="213"/>
      <c r="BT9" s="222" t="s">
        <v>1525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1526</v>
      </c>
      <c r="D5" s="266"/>
      <c r="E5" s="266"/>
      <c r="F5" s="266"/>
      <c r="G5" s="266"/>
      <c r="H5" s="266"/>
      <c r="I5" s="266"/>
      <c r="J5" s="267"/>
      <c r="K5" s="268" t="s">
        <v>1527</v>
      </c>
      <c r="L5" s="269"/>
      <c r="M5" s="269"/>
      <c r="N5" s="269"/>
      <c r="O5" s="270" t="s">
        <v>1528</v>
      </c>
      <c r="P5" s="271"/>
    </row>
    <row r="6" spans="1:16" s="74" customFormat="1" ht="15" customHeight="1">
      <c r="A6" s="66" t="s">
        <v>1514</v>
      </c>
      <c r="B6" s="75" t="s">
        <v>1513</v>
      </c>
      <c r="C6" s="76" t="s">
        <v>1012</v>
      </c>
      <c r="D6" s="77" t="s">
        <v>1013</v>
      </c>
      <c r="E6" s="76" t="s">
        <v>1529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1530</v>
      </c>
      <c r="M6" s="80" t="s">
        <v>642</v>
      </c>
      <c r="N6" s="81" t="s">
        <v>1007</v>
      </c>
      <c r="O6" s="156" t="s">
        <v>1050</v>
      </c>
      <c r="P6" s="132" t="s">
        <v>1531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Equipe em deslocamento pata ZSF, previsão de MC1 14h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1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1</v>
      </c>
      <c r="P177" s="147" t="str">
        <f>IF($A$2=1,IF(SP_NORTE!BI232="","*",SP_NORTE!BI232),IF(SP_NORTE!BJ232="","*",SP_NORTE!BJ232))</f>
        <v>Equipe pronta 09:32, em intervalo 10:30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1</v>
      </c>
      <c r="P180" s="147" t="str">
        <f>IF($A$2=1,IF(SP_NORTE!BI235="","*",SP_NORTE!BI235),IF(SP_NORTE!BJ235="","*",SP_NORTE!BJ235))</f>
        <v>Aguarda chegada do V40 para abertura de intervalo - intervalo aberto 10:25 até 12:25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1</v>
      </c>
      <c r="P181" s="147" t="str">
        <f>IF($A$2=1,IF(SP_NORTE!BI236="","*",SP_NORTE!BI236),IF(SP_NORTE!BJ236="","*",SP_NORTE!BJ236))</f>
        <v>Aguarda chegada do V40 para abertura de intervalo - intervalo aberto 10:25 até 12:25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1</v>
      </c>
      <c r="P182" s="147" t="str">
        <f>IF($A$2=1,IF(SP_NORTE!BI237="","*",SP_NORTE!BI237),IF(SP_NORTE!BJ237="","*",SP_NORTE!BJ237))</f>
        <v>Aguarda chegada do V40 para abertura de intervalo - intervalo aberto 10:25 até 12:25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1</v>
      </c>
      <c r="P183" s="147" t="str">
        <f>IF($A$2=1,IF(SP_NORTE!BI238="","*",SP_NORTE!BI238),IF(SP_NORTE!BJ238="","*",SP_NORTE!BJ238))</f>
        <v>Em intervalo 10:26 até 12:26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1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1</v>
      </c>
      <c r="P186" s="147" t="str">
        <f>IF($A$2=1,IF(SP_NORTE!BI241="","*",SP_NORTE!BI241),IF(SP_NORTE!BJ241="","*",SP_NORTE!BJ241))</f>
        <v xml:space="preserve">Equipe pronta 08:30, em intervalo 10:53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ZGI-ZFN</v>
      </c>
      <c r="H194" s="116">
        <f>IF(SP_NORTE!J249="","*",SP_NORTE!J249)</f>
        <v>325.2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ZGI-ZFN</v>
      </c>
      <c r="M194" s="83">
        <f>IF(SP_NORTE!AO249="","*",SP_NORTE!AO249)</f>
        <v>325.2</v>
      </c>
      <c r="N194" s="83" t="str">
        <f>IF(SP_NORTE!AL249="","*",SP_NORTE!AL249)</f>
        <v>ZGI-ZFN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Oportunidade</v>
      </c>
      <c r="C199" s="83" t="str">
        <f>IF(SP_NORTE!R254="","*",SP_NORTE!R254)</f>
        <v>SP NORTE</v>
      </c>
      <c r="D199" s="83" t="str">
        <f>IF(SP_NORTE!S254="","*",SP_NORTE!S254)</f>
        <v>ZEB-ZCZ</v>
      </c>
      <c r="E199" s="83" t="str">
        <f>IF(SP_NORTE!D254="","*",SP_NORTE!D254)</f>
        <v>PEDRO (TP-696)</v>
      </c>
      <c r="F199" s="83" t="str">
        <f>IF(SP_NORTE!G254="","*",SP_NORTE!G254)</f>
        <v>-</v>
      </c>
      <c r="G199" s="83" t="str">
        <f>IF(SP_NORTE!L254="","*",SP_NORTE!L254)</f>
        <v>ZGB-ZMO</v>
      </c>
      <c r="H199" s="116">
        <f>IF(SP_NORTE!J254="","*",SP_NORTE!J254)</f>
        <v>212.1</v>
      </c>
      <c r="I199" s="113">
        <f>IF(SP_NORTE!N254="","*",SP_NORTE!N254)</f>
        <v>0.375</v>
      </c>
      <c r="J199" s="113">
        <f>IF(SP_NORTE!O254="","*",SP_NORTE!O254)</f>
        <v>6.25E-2</v>
      </c>
      <c r="K199" s="83" t="str">
        <f>IF(SP_NORTE!AJ254="","*",SP_NORTE!AJ254)</f>
        <v>-</v>
      </c>
      <c r="L199" s="83" t="str">
        <f>IF(SP_NORTE!AL254="","*",SP_NORTE!AL254)</f>
        <v>ZGB-ZMO</v>
      </c>
      <c r="M199" s="83">
        <f>IF(SP_NORTE!AO254="","*",SP_NORTE!AO254)</f>
        <v>212.1</v>
      </c>
      <c r="N199" s="83" t="str">
        <f>IF(SP_NORTE!AL254="","*",SP_NORTE!AL254)</f>
        <v>ZGB-ZMO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V19</v>
      </c>
      <c r="F200" s="83" t="str">
        <f>IF(SP_NORTE!G255="","*",SP_NORTE!G255)</f>
        <v>ZPNZXB</v>
      </c>
      <c r="G200" s="83" t="str">
        <f>IF(SP_NORTE!L255="","*",SP_NORTE!L255)</f>
        <v>ZUC-ZCG</v>
      </c>
      <c r="H200" s="116">
        <f>IF(SP_NORTE!J255="","*",SP_NORTE!J255)</f>
        <v>175.9</v>
      </c>
      <c r="I200" s="113">
        <f>IF(SP_NORTE!N255="","*",SP_NORTE!N255)</f>
        <v>0.41666666666666669</v>
      </c>
      <c r="J200" s="113">
        <f>IF(SP_NORTE!O255="","*",SP_NORTE!O255)</f>
        <v>4.1666666666666664E-2</v>
      </c>
      <c r="K200" s="83" t="str">
        <f>IF(SP_NORTE!AJ255="","*",SP_NORTE!AJ255)</f>
        <v>ZPNZXB</v>
      </c>
      <c r="L200" s="83" t="str">
        <f>IF(SP_NORTE!AL255="","*",SP_NORTE!AL255)</f>
        <v>ZUC-ZCG</v>
      </c>
      <c r="M200" s="83">
        <f>IF(SP_NORTE!AO255="","*",SP_NORTE!AO255)</f>
        <v>175.9</v>
      </c>
      <c r="N200" s="83" t="str">
        <f>IF(SP_NORTE!AL255="","*",SP_NORTE!AL255)</f>
        <v>ZUC-ZCG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V88</v>
      </c>
      <c r="F201" s="83" t="str">
        <f>IF(SP_NORTE!G256="","*",SP_NORTE!G256)</f>
        <v>ZPNZXB</v>
      </c>
      <c r="G201" s="83" t="str">
        <f>IF(SP_NORTE!L256="","*",SP_NORTE!L256)</f>
        <v>ZCV-ZCT</v>
      </c>
      <c r="H201" s="116">
        <f>IF(SP_NORTE!J256="","*",SP_NORTE!J256)</f>
        <v>153.80000000000001</v>
      </c>
      <c r="I201" s="113">
        <f>IF(SP_NORTE!N256="","*",SP_NORTE!N256)</f>
        <v>0.35416666666666669</v>
      </c>
      <c r="J201" s="113">
        <f>IF(SP_NORTE!O256="","*",SP_NORTE!O256)</f>
        <v>6.25E-2</v>
      </c>
      <c r="K201" s="83" t="str">
        <f>IF(SP_NORTE!AJ256="","*",SP_NORTE!AJ256)</f>
        <v>ZPNZXB</v>
      </c>
      <c r="L201" s="83" t="str">
        <f>IF(SP_NORTE!AL256="","*",SP_NORTE!AL256)</f>
        <v>ZCV-ZCT</v>
      </c>
      <c r="M201" s="83">
        <f>IF(SP_NORTE!AO256="","*",SP_NORTE!AO256)</f>
        <v>153.80000000000001</v>
      </c>
      <c r="N201" s="83" t="str">
        <f>IF(SP_NORTE!AL256="","*",SP_NORTE!AL256)</f>
        <v>ZCV-ZCT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ZCZ-ZTI</v>
      </c>
      <c r="E202" s="83" t="str">
        <f>IF(SP_NORTE!D257="","*",SP_NORTE!D257)</f>
        <v>MAURO TP-868)</v>
      </c>
      <c r="F202" s="83" t="str">
        <f>IF(SP_NORTE!G257="","*",SP_NORTE!G257)</f>
        <v>-</v>
      </c>
      <c r="G202" s="83" t="str">
        <f>IF(SP_NORTE!L257="","*",SP_NORTE!L257)</f>
        <v>*</v>
      </c>
      <c r="H202" s="116">
        <f>IF(SP_NORTE!J257="","*",SP_NORTE!J257)</f>
        <v>65.2</v>
      </c>
      <c r="I202" s="113">
        <f>IF(SP_NORTE!N257="","*",SP_NORTE!N257)</f>
        <v>0.33333333333333331</v>
      </c>
      <c r="J202" s="113">
        <f>IF(SP_NORTE!O257="","*",SP_NORTE!O257)</f>
        <v>8.3333333333333329E-2</v>
      </c>
      <c r="K202" s="83" t="str">
        <f>IF(SP_NORTE!AJ257="","*",SP_NORTE!AJ257)</f>
        <v>-</v>
      </c>
      <c r="L202" s="83" t="str">
        <f>IF(SP_NORTE!AL257="","*",SP_NORTE!AL257)</f>
        <v>-</v>
      </c>
      <c r="M202" s="83">
        <f>IF(SP_NORTE!AO257="","*",SP_NORTE!AO257)</f>
        <v>65.2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V40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*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Oportunidade</v>
      </c>
      <c r="C207" s="83" t="str">
        <f>IF(SP_NORTE!R262="","*",SP_NORTE!R262)</f>
        <v>SP NORTE</v>
      </c>
      <c r="D207" s="83" t="str">
        <f>IF(SP_NORTE!S262="","*",SP_NORTE!S262)</f>
        <v>ZCZ-ZTI</v>
      </c>
      <c r="E207" s="83" t="str">
        <f>IF(SP_NORTE!D262="","*",SP_NORTE!D262)</f>
        <v>A63</v>
      </c>
      <c r="F207" s="83" t="str">
        <f>IF(SP_NORTE!G262="","*",SP_NORTE!G262)</f>
        <v>ZFTKM91</v>
      </c>
      <c r="G207" s="83" t="str">
        <f>IF(SP_NORTE!L262="","*",SP_NORTE!L262)</f>
        <v>ZTO-ZRU</v>
      </c>
      <c r="H207" s="116">
        <f>IF(SP_NORTE!J262="","*",SP_NORTE!J262)</f>
        <v>8</v>
      </c>
      <c r="I207" s="113">
        <f>IF(SP_NORTE!N262="","*",SP_NORTE!N262)</f>
        <v>0.41666666666666669</v>
      </c>
      <c r="J207" s="113">
        <f>IF(SP_NORTE!O262="","*",SP_NORTE!O262)</f>
        <v>4.1666666666666664E-2</v>
      </c>
      <c r="K207" s="83" t="str">
        <f>IF(SP_NORTE!AJ262="","*",SP_NORTE!AJ262)</f>
        <v>ZFTKM91</v>
      </c>
      <c r="L207" s="83" t="str">
        <f>IF(SP_NORTE!AL262="","*",SP_NORTE!AL262)</f>
        <v>ZTO-ZRU</v>
      </c>
      <c r="M207" s="83">
        <f>IF(SP_NORTE!AO262="","*",SP_NORTE!AO262)</f>
        <v>8</v>
      </c>
      <c r="N207" s="83" t="str">
        <f>IF(SP_NORTE!AL262="","*",SP_NORTE!AL262)</f>
        <v>ZTO-ZRU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Contrato</v>
      </c>
      <c r="C208" s="83" t="str">
        <f>IF(SP_NORTE!R263="","*",SP_NORTE!R263)</f>
        <v>SP NORTE</v>
      </c>
      <c r="D208" s="83" t="str">
        <f>IF(SP_NORTE!S263="","*",SP_NORTE!S263)</f>
        <v>ZCZ-ZTI</v>
      </c>
      <c r="E208" s="83" t="str">
        <f>IF(SP_NORTE!D263="","*",SP_NORTE!D263)</f>
        <v>A74</v>
      </c>
      <c r="F208" s="83" t="str">
        <f>IF(SP_NORTE!G263="","*",SP_NORTE!G263)</f>
        <v>253ZTO</v>
      </c>
      <c r="G208" s="83" t="str">
        <f>IF(SP_NORTE!L263="","*",SP_NORTE!L263)</f>
        <v>244-ZTO</v>
      </c>
      <c r="H208" s="116">
        <f>IF(SP_NORTE!J263="","*",SP_NORTE!J263)</f>
        <v>252</v>
      </c>
      <c r="I208" s="113">
        <f>IF(SP_NORTE!N263="","*",SP_NORTE!N263)</f>
        <v>0.375</v>
      </c>
      <c r="J208" s="113">
        <f>IF(SP_NORTE!O263="","*",SP_NORTE!O263)</f>
        <v>4.1666666666666664E-2</v>
      </c>
      <c r="K208" s="83" t="str">
        <f>IF(SP_NORTE!AJ263="","*",SP_NORTE!AJ263)</f>
        <v>253ZTO</v>
      </c>
      <c r="L208" s="83" t="str">
        <f>IF(SP_NORTE!AL263="","*",SP_NORTE!AL263)</f>
        <v>244-ZTO</v>
      </c>
      <c r="M208" s="83">
        <f>IF(SP_NORTE!AO263="","*",SP_NORTE!AO263)</f>
        <v>252</v>
      </c>
      <c r="N208" s="83" t="str">
        <f>IF(SP_NORTE!AL263="","*",SP_NORTE!AL263)</f>
        <v>244-ZTO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>
        <f>IF(SP_NORTE!B264="","*",SP_NORTE!B264)</f>
        <v>46071</v>
      </c>
      <c r="B209" s="83" t="str">
        <f>IF(SP_NORTE!W264="","*",SP_NORTE!W264)</f>
        <v>Oportunidade</v>
      </c>
      <c r="C209" s="83" t="str">
        <f>IF(SP_NORTE!R264="","*",SP_NORTE!R264)</f>
        <v>SP NORTE</v>
      </c>
      <c r="D209" s="83" t="str">
        <f>IF(SP_NORTE!S264="","*",SP_NORTE!S264)</f>
        <v>ZRX-ZTI</v>
      </c>
      <c r="E209" s="83" t="str">
        <f>IF(SP_NORTE!D264="","*",SP_NORTE!D264)</f>
        <v>CARLOS (TP-722)</v>
      </c>
      <c r="F209" s="83" t="str">
        <f>IF(SP_NORTE!G264="","*",SP_NORTE!G264)</f>
        <v>-</v>
      </c>
      <c r="G209" s="83" t="str">
        <f>IF(SP_NORTE!L264="","*",SP_NORTE!L264)</f>
        <v>ZOX</v>
      </c>
      <c r="H209" s="116">
        <f>IF(SP_NORTE!J264="","*",SP_NORTE!J264)</f>
        <v>157.30000000000001</v>
      </c>
      <c r="I209" s="113">
        <f>IF(SP_NORTE!N264="","*",SP_NORTE!N264)</f>
        <v>0.375</v>
      </c>
      <c r="J209" s="113">
        <f>IF(SP_NORTE!O264="","*",SP_NORTE!O264)</f>
        <v>6.25E-2</v>
      </c>
      <c r="K209" s="83" t="str">
        <f>IF(SP_NORTE!AJ264="","*",SP_NORTE!AJ264)</f>
        <v>-</v>
      </c>
      <c r="L209" s="83" t="str">
        <f>IF(SP_NORTE!AL264="","*",SP_NORTE!AL264)</f>
        <v>ZOX</v>
      </c>
      <c r="M209" s="83">
        <f>IF(SP_NORTE!AO264="","*",SP_NORTE!AO264)</f>
        <v>157.30000000000001</v>
      </c>
      <c r="N209" s="83" t="str">
        <f>IF(SP_NORTE!AL264="","*",SP_NORTE!AL264)</f>
        <v>ZOX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>
        <f>IF(SP_NORTE!B265="","*",SP_NORTE!B265)</f>
        <v>46071</v>
      </c>
      <c r="B210" s="83" t="str">
        <f>IF(SP_NORTE!W265="","*",SP_NORTE!W265)</f>
        <v>Oportunidade</v>
      </c>
      <c r="C210" s="83" t="str">
        <f>IF(SP_NORTE!R265="","*",SP_NORTE!R265)</f>
        <v>SP NORTE</v>
      </c>
      <c r="D210" s="83" t="str">
        <f>IF(SP_NORTE!S265="","*",SP_NORTE!S265)</f>
        <v>ZRX-ZTI</v>
      </c>
      <c r="E210" s="83" t="str">
        <f>IF(SP_NORTE!D265="","*",SP_NORTE!D265)</f>
        <v>V83</v>
      </c>
      <c r="F210" s="83" t="str">
        <f>IF(SP_NORTE!G265="","*",SP_NORTE!G265)</f>
        <v>ZIQ1752</v>
      </c>
      <c r="G210" s="83" t="str">
        <f>IF(SP_NORTE!L265="","*",SP_NORTE!L265)</f>
        <v>ZRQ</v>
      </c>
      <c r="H210" s="116">
        <f>IF(SP_NORTE!J265="","*",SP_NORTE!J265)</f>
        <v>135</v>
      </c>
      <c r="I210" s="113">
        <f>IF(SP_NORTE!N265="","*",SP_NORTE!N265)</f>
        <v>0.35416666666666669</v>
      </c>
      <c r="J210" s="113">
        <f>IF(SP_NORTE!O265="","*",SP_NORTE!O265)</f>
        <v>6.25E-2</v>
      </c>
      <c r="K210" s="83" t="str">
        <f>IF(SP_NORTE!AJ265="","*",SP_NORTE!AJ265)</f>
        <v>ZIQ1752</v>
      </c>
      <c r="L210" s="83" t="str">
        <f>IF(SP_NORTE!AL265="","*",SP_NORTE!AL265)</f>
        <v>ZRQ</v>
      </c>
      <c r="M210" s="83">
        <f>IF(SP_NORTE!AO265="","*",SP_NORTE!AO265)</f>
        <v>135</v>
      </c>
      <c r="N210" s="83" t="str">
        <f>IF(SP_NORTE!AL265="","*",SP_NORTE!AL265)</f>
        <v>ZRQ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2026-02-17T16:59:54Z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