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767" documentId="120_S{118792C3-22EF-5104-A093-F22BFE3913F3}" xr6:coauthVersionLast="47" xr6:coauthVersionMax="47" xr10:uidLastSave="{9C157B97-20E1-41C2-AF68-CCBE2EE3EF4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3" i="1" l="1" a="1"/>
  <c r="H83" i="1"/>
  <c r="N84" i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66" i="1"/>
  <c r="BQ67" i="1"/>
  <c r="BQ68" i="1"/>
  <c r="BQ82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83" i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AY57" i="1"/>
  <c r="BQ57" i="1" s="1"/>
  <c r="AY58" i="1"/>
  <c r="BQ58" i="1" s="1"/>
  <c r="AY59" i="1"/>
  <c r="BQ59" i="1" s="1"/>
  <c r="AY60" i="1"/>
  <c r="BQ60" i="1" s="1"/>
  <c r="AY61" i="1"/>
  <c r="BQ61" i="1" s="1"/>
  <c r="AY62" i="1"/>
  <c r="BQ62" i="1" s="1"/>
  <c r="AY63" i="1"/>
  <c r="BQ63" i="1" s="1"/>
  <c r="AY64" i="1"/>
  <c r="BQ64" i="1" s="1"/>
  <c r="AY65" i="1"/>
  <c r="BQ65" i="1" s="1"/>
  <c r="AY66" i="1"/>
  <c r="AY67" i="1"/>
  <c r="AY68" i="1"/>
  <c r="AY69" i="1"/>
  <c r="BQ69" i="1" s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BQ83" i="1" s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<sst xmlns="http://schemas.openxmlformats.org/spreadsheetml/2006/main" count="5350" uniqueCount="1301">
  <si>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</si>
  <si>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</si>
  <si>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</si>
  <si>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</si>
  <si>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</si>
  <si>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</si>
  <si>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</si>
  <si>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</si>
  <si>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</si>
  <si>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</si>
  <si>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</si>
  <si>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</si>
  <si>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</si>
  <si>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</si>
  <si>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</si>
  <si>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</si>
  <si>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</si>
  <si>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</si>
  <si>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</si>
  <si>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</si>
  <si>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</si>
  <si>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</si>
  <si>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</si>
  <si>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</si>
  <si>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</si>
  <si>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</si>
  <si>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</si>
  <si>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</si>
  <si>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</si>
  <si>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</si>
  <si>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</si>
  <si>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</si>
  <si>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</si>
  <si>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</si>
  <si>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</si>
  <si>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</si>
  <si>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</si>
  <si>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</si>
  <si>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</si>
  <si>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</si>
  <si>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</si>
  <si>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</si>
  <si>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</si>
  <si>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</si>
  <si>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</si>
  <si>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</si>
  <si>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</si>
  <si>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</si>
  <si>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</si>
  <si>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</si>
  <si>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</si>
  <si>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</si>
  <si>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</si>
  <si>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</si>
  <si>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</si>
  <si>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</si>
  <si>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</si>
  <si>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</si>
  <si>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</si>
  <si>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</si>
  <si>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</si>
  <si>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</si>
  <si>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</si>
  <si>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</si>
  <si>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</si>
  <si>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</si>
  <si>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</si>
  <si>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</si>
  <si>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</si>
  <si>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</si>
  <si>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</si>
  <si>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</si>
  <si>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</si>
  <si>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</si>
  <si>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</si>
  <si>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</si>
  <si>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</si>
  <si>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</si>
  <si>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</si>
  <si>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</si>
  <si>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</si>
  <si>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</si>
  <si>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</si>
  <si>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</si>
  <si>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</si>
  <si>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</si>
  <si>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</si>
  <si>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</si>
  <si>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</si>
  <si>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</si>
  <si>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</si>
  <si>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</si>
  <si>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</si>
  <si>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</si>
  <si>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</si>
  <si>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</si>
  <si>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</si>
  <si>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</si>
  <si>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</si>
  <si>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</si>
  <si>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</si>
  <si>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</si>
  <si>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</si>
  <si>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</si>
  <si>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</si>
  <si>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</si>
  <si>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</si>
  <si>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</si>
  <si>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</si>
  <si>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</si>
  <si>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</si>
  <si>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</si>
  <si>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</si>
  <si>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</si>
  <si>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</si>
  <si>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</si>
  <si>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</si>
  <si>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</si>
  <si>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</si>
  <si>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</si>
  <si>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</si>
  <si>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</si>
  <si>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</si>
  <si>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</si>
  <si>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</si>
  <si>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</si>
  <si>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</si>
  <si>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</si>
  <si>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</si>
  <si>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</si>
  <si>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</si>
  <si>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</si>
  <si>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</si>
  <si>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</si>
  <si>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</si>
  <si>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</si>
  <si>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</si>
  <si>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</si>
  <si>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</si>
  <si>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</si>
  <si>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</si>
  <si>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</si>
  <si>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</si>
  <si>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</si>
  <si>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</si>
  <si>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</si>
  <si>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</si>
  <si>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</si>
  <si>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</si>
  <si>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</si>
  <si>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</si>
  <si>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</si>
  <si>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</si>
  <si>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</si>
  <si>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</si>
  <si>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</si>
  <si>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</si>
  <si>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</si>
  <si>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</si>
  <si>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</si>
  <si>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</si>
  <si>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</si>
  <si>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</si>
  <si>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</si>
  <si>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</si>
  <si>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</si>
  <si>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</si>
  <si>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</si>
  <si>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</si>
  <si>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</si>
  <si>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</si>
  <si>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</si>
  <si>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</si>
  <si>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</si>
  <si>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</si>
  <si>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</si>
  <si>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</si>
  <si>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</si>
  <si>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</si>
  <si>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</si>
  <si>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</si>
  <si>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</si>
  <si>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</si>
  <si>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</si>
  <si>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</si>
  <si>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</si>
  <si>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</si>
  <si>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</si>
  <si>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</si>
  <si>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</si>
  <si>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</si>
  <si>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</si>
  <si>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</si>
  <si>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</si>
  <si>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</si>
  <si>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</si>
  <si>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</si>
  <si>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</si>
  <si>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</si>
  <si>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</si>
  <si>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</si>
  <si>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</si>
  <si>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</si>
  <si>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</si>
  <si>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</si>
  <si>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</si>
  <si>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</si>
  <si>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</si>
  <si>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</si>
  <si>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</si>
  <si>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</si>
  <si>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</si>
  <si>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</si>
  <si>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</si>
  <si>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</si>
  <si>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</si>
  <si>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</si>
  <si>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</si>
  <si>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</si>
  <si>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</si>
  <si>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</si>
  <si>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</si>
  <si>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</si>
  <si>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</si>
  <si>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</si>
  <si>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</si>
  <si>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</si>
  <si>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</si>
  <si>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</si>
  <si>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</si>
  <si>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</si>
  <si>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</si>
  <si>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</si>
  <si>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</si>
  <si>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</si>
  <si>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</si>
  <si>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</si>
  <si>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</si>
  <si>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</si>
  <si>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</si>
  <si>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</si>
  <si>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</si>
  <si>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</si>
  <si>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</si>
  <si>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</si>
  <si>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</si>
  <si>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</si>
  <si>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</si>
  <si>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</si>
  <si>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</si>
  <si>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</si>
  <si>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</si>
  <si>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</si>
  <si>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</si>
  <si>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</si>
  <si>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</si>
  <si>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</si>
  <si>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</si>
  <si>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</si>
  <si>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</si>
  <si>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</si>
  <si>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</si>
  <si>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</si>
  <si>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</si>
  <si>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</si>
  <si>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</si>
  <si>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</si>
  <si>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</si>
  <si>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</si>
  <si>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</si>
  <si>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</si>
  <si>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</si>
  <si>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</si>
  <si>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</si>
  <si>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</si>
  <si>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</si>
  <si>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</si>
  <si>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</si>
  <si>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</si>
  <si>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</si>
  <si>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</si>
  <si>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</si>
  <si>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</si>
  <si>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</si>
  <si>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</si>
  <si>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</si>
  <si>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</si>
  <si>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</si>
  <si>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</si>
  <si>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</si>
  <si>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</si>
  <si>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</si>
  <si>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</si>
  <si>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</si>
  <si>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</si>
  <si>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</si>
  <si>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</si>
  <si>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</si>
  <si>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</si>
  <si>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</si>
  <si>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</si>
  <si>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</si>
  <si>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</si>
  <si>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</si>
  <si>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</si>
  <si>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</si>
  <si>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</si>
  <si>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</si>
  <si>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</si>
  <si>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</si>
  <si>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</si>
  <si>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</si>
  <si>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</si>
  <si>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</si>
  <si>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</si>
  <si>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</si>
  <si>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</si>
  <si>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</si>
  <si>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</si>
  <si>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</si>
  <si>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</si>
  <si>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</si>
  <si>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</si>
  <si>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</si>
  <si>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</si>
  <si>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</si>
  <si>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</si>
  <si>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</si>
  <si>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</si>
  <si>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</si>
  <si>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</si>
  <si>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</si>
  <si>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</si>
  <si>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</si>
  <si>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</si>
  <si>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</si>
  <si>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</si>
  <si>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</si>
  <si>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</si>
  <si>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</si>
  <si>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</si>
  <si>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</si>
  <si>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</si>
  <si>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</si>
  <si>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</si>
  <si>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</si>
  <si>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</si>
  <si>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</si>
  <si>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</si>
  <si>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</si>
  <si>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</si>
  <si>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</si>
  <si>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</si>
  <si>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</si>
  <si>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</si>
  <si>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</si>
  <si>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</si>
  <si>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</si>
  <si>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</si>
  <si>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</si>
  <si>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</si>
  <si>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</si>
  <si>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</si>
  <si>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</si>
  <si>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</si>
  <si>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</si>
  <si>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</si>
  <si>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</si>
  <si>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</si>
  <si>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</si>
  <si>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</si>
  <si>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</si>
  <si>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</si>
  <si>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</si>
  <si>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</si>
  <si>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</si>
  <si>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</si>
  <si>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</si>
  <si>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</si>
  <si>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</si>
  <si>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</si>
  <si>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</si>
  <si>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</si>
  <si>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</si>
  <si>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</si>
  <si>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</si>
  <si>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</si>
  <si>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</si>
  <si>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</si>
  <si>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</si>
  <si>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</si>
  <si>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</si>
  <si>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</si>
  <si>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</si>
  <si>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</si>
  <si>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</si>
  <si>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</si>
  <si>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</si>
  <si>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</si>
  <si>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</si>
  <si>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</si>
  <si>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</si>
  <si>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</si>
  <si>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</si>
  <si>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</si>
  <si>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</si>
  <si>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</si>
  <si>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</si>
  <si>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</si>
  <si>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</si>
  <si>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</si>
  <si>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</si>
  <si>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</si>
  <si>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</si>
  <si>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</si>
  <si>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</si>
  <si>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</si>
  <si>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</si>
  <si>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</si>
  <si>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</si>
  <si>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</si>
  <si>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</si>
  <si>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</si>
  <si>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</si>
  <si>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</si>
  <si>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</si>
  <si>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</si>
  <si>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</si>
  <si>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</si>
  <si>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</si>
  <si>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</si>
  <si>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</si>
  <si>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</si>
  <si>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</si>
  <si>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</si>
  <si>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</si>
  <si>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</si>
  <si>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</si>
  <si>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</si>
  <si>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</si>
  <si>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</si>
  <si>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</si>
  <si>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</si>
  <si>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</si>
  <si>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</si>
  <si>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</si>
  <si>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</si>
  <si>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</si>
  <si>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</si>
  <si>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</si>
  <si>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</si>
  <si>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</si>
  <si>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</si>
  <si>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</si>
  <si>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</si>
  <si>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</si>
  <si>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</si>
  <si>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</si>
  <si>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</si>
  <si>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</si>
  <si>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</si>
  <si>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</si>
  <si>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</si>
  <si>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</si>
  <si>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</si>
  <si>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</si>
  <si>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</si>
  <si>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</si>
  <si>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</si>
  <si>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</si>
  <si>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</si>
  <si>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</si>
  <si>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</si>
  <si>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</si>
  <si>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</si>
  <si>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</si>
  <si>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</si>
  <si>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</si>
  <si>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</si>
  <si>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</si>
  <si>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</si>
  <si>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</si>
  <si>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</si>
  <si>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</si>
  <si>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</si>
  <si>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</si>
  <si>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</si>
  <si>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</si>
  <si>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</si>
  <si>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</si>
  <si>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</si>
  <si>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</si>
  <si>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</si>
  <si>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</si>
  <si>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</si>
  <si>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</si>
  <si>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</si>
  <si>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</si>
  <si>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</si>
  <si>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</si>
  <si>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</si>
  <si>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</si>
  <si>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</si>
  <si>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</si>
  <si>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</si>
  <si>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</si>
  <si>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</si>
  <si>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</si>
  <si>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</si>
  <si>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</si>
  <si>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</si>
  <si>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</si>
  <si>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</si>
  <si>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</si>
  <si>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</si>
  <si>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</si>
  <si>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</si>
  <si>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</si>
  <si>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</si>
  <si>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</si>
  <si>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</si>
  <si>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</si>
  <si>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</si>
  <si>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</si>
  <si>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</si>
  <si>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</si>
  <si>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</si>
  <si>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</si>
  <si>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</si>
  <si>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</si>
  <si>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</si>
  <si>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</si>
  <si>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</si>
  <si>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</si>
  <si>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</si>
  <si>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</si>
  <si>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</si>
  <si>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</si>
  <si>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</si>
  <si>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</si>
  <si>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</si>
  <si>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</si>
  <si>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</si>
  <si>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</si>
  <si>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</si>
  <si>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</si>
  <si>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</si>
  <si>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</si>
  <si>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</si>
  <si>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</si>
  <si>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</si>
  <si>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</si>
  <si>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</si>
  <si>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</si>
  <si>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</si>
  <si>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</si>
  <si>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</si>
  <si>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</si>
  <si>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</si>
  <si>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</si>
  <si>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</si>
  <si>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</si>
  <si>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</si>
  <si>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</si>
  <si>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</si>
  <si>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</si>
  <si>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</si>
  <si>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</si>
  <si>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</si>
  <si>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</si>
  <si>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</si>
  <si>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</si>
  <si>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</si>
  <si>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</si>
  <si>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</si>
  <si>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</si>
  <si>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</si>
  <si>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</si>
  <si>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</si>
  <si>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</si>
  <si>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</si>
  <si>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</si>
  <si>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</si>
  <si>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</si>
  <si>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</si>
  <si>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</si>
  <si>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</si>
  <si>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</si>
  <si>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</si>
  <si>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</si>
  <si>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</si>
  <si>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</si>
  <si>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</si>
  <si>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</si>
  <si>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</si>
  <si>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</si>
  <si>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</si>
  <si>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</si>
  <si>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</si>
  <si>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</si>
  <si>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</si>
  <si>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</si>
  <si>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</si>
  <si>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</si>
  <si>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</si>
  <si>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</si>
  <si>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</si>
  <si>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</si>
  <si>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</si>
  <si>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</si>
  <si>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</si>
  <si>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</si>
  <si>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</si>
  <si>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</si>
  <si>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</si>
  <si>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</si>
  <si>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</si>
  <si>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</si>
  <si>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</si>
  <si>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</si>
  <si>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</si>
  <si>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</si>
  <si>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</si>
  <si>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</si>
  <si>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</si>
  <si>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</si>
  <si>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</si>
  <si>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</si>
  <si>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</si>
  <si>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</si>
  <si>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</si>
  <si>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</si>
  <si>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</si>
  <si>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</si>
  <si>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</si>
  <si>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</si>
  <si>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</si>
  <si>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</si>
  <si>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</si>
  <si>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</si>
  <si>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</si>
  <si>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</si>
  <si>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</si>
  <si>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</si>
  <si>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</si>
  <si>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</si>
  <si>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</si>
  <si>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</si>
  <si>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</si>
  <si>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</si>
  <si>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</si>
  <si>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</si>
  <si>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</si>
  <si>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</si>
  <si>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</si>
  <si>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</si>
  <si>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</si>
  <si>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</si>
  <si>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</si>
  <si>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</si>
  <si>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</si>
  <si>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</si>
  <si>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</si>
  <si>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</si>
  <si>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</si>
  <si>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</si>
  <si>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</si>
  <si>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</si>
  <si>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</si>
  <si>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</si>
  <si>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</si>
  <si>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</si>
  <si>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</si>
  <si>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</si>
  <si>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</si>
  <si>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</si>
  <si>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</si>
  <si>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</si>
  <si>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</si>
  <si>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</si>
  <si>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</si>
  <si>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</si>
  <si>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</si>
  <si>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</si>
  <si>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</si>
  <si>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</si>
  <si>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</si>
  <si>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</si>
  <si>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</si>
  <si>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</si>
  <si>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</si>
  <si>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</si>
  <si>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</si>
  <si>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</si>
  <si>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</si>
  <si>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</si>
  <si>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</si>
  <si>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</si>
  <si>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</si>
  <si>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</si>
  <si>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</si>
  <si>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</si>
  <si>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</si>
  <si>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</si>
  <si>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</si>
  <si>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</si>
  <si>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</si>
  <si>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</si>
  <si>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</si>
  <si>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</si>
  <si>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</si>
  <si>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</si>
  <si>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</si>
  <si>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</si>
  <si>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</si>
  <si>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</si>
  <si>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</si>
  <si>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</si>
  <si>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</si>
  <si>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</si>
  <si>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</si>
  <si>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</si>
  <si>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</si>
  <si>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</si>
  <si>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</si>
  <si>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</si>
  <si>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</si>
  <si>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</si>
  <si>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</si>
  <si>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</si>
  <si>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</si>
  <si>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</si>
  <si>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</si>
  <si>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</si>
  <si>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</si>
  <si>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</si>
  <si>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</si>
  <si>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</si>
  <si>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</si>
  <si>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</si>
  <si>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</si>
  <si>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</si>
  <si>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</si>
  <si>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</si>
  <si>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</si>
  <si>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</si>
  <si>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</si>
  <si>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</si>
  <si>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</si>
  <si>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</si>
  <si>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</si>
  <si>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</si>
  <si>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</si>
  <si>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</si>
  <si>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</si>
  <si>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</si>
  <si>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</si>
  <si>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</si>
  <si>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</si>
  <si>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</si>
  <si>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</si>
  <si>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</si>
  <si>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</si>
  <si>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</si>
  <si>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</si>
  <si>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</si>
  <si>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</si>
  <si>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</si>
  <si>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</si>
  <si>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</si>
  <si>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</si>
  <si>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</si>
  <si>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</si>
  <si>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</si>
  <si>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</si>
  <si>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</si>
  <si>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</si>
  <si>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</si>
  <si>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</si>
  <si>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</si>
  <si>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</si>
  <si>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</si>
  <si>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</si>
  <si>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</si>
  <si>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</si>
  <si>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</si>
  <si>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</si>
  <si>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</si>
  <si>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</si>
  <si>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</si>
  <si>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</si>
  <si>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</si>
  <si>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</si>
  <si>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</si>
  <si>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</si>
  <si>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</si>
  <si>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</si>
  <si>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</si>
  <si>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</si>
  <si>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</si>
  <si>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</si>
  <si>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</si>
  <si>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</si>
  <si>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</si>
  <si>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</si>
  <si>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</si>
  <si>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</si>
  <si>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</si>
  <si>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</si>
  <si>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</si>
  <si>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</si>
  <si>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</si>
  <si>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</si>
  <si>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</si>
  <si>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</si>
  <si>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</si>
  <si>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</si>
  <si>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</si>
  <si>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</si>
  <si>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</si>
  <si>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</si>
  <si>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</si>
  <si>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</si>
  <si>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</si>
  <si>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</si>
  <si>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</si>
  <si>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</si>
  <si>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</si>
  <si>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</si>
  <si>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</si>
  <si>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</si>
  <si>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</si>
  <si>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</si>
  <si>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</si>
  <si>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</si>
  <si>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</si>
  <si>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</si>
  <si>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</si>
  <si>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</si>
  <si>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</si>
  <si>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</si>
  <si>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</si>
  <si>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</si>
  <si>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</si>
  <si>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</si>
  <si>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</si>
  <si>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</si>
  <si>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</si>
  <si>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</si>
  <si>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</si>
  <si>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</si>
  <si>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</si>
  <si>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</si>
  <si>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</si>
  <si>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</si>
  <si>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</si>
  <si>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</si>
  <si>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</si>
  <si>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</si>
  <si>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</si>
  <si>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</si>
  <si>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</si>
  <si>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</si>
  <si>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</si>
  <si>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</si>
  <si>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</si>
  <si>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</si>
  <si>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</si>
  <si>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</si>
  <si>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</si>
  <si>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</si>
  <si>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</si>
  <si>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</si>
  <si>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</si>
  <si>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</si>
  <si>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</si>
  <si>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</si>
  <si>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</si>
  <si>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</si>
  <si>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</si>
  <si>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</si>
  <si>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</si>
  <si>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</si>
  <si>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</si>
  <si>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</si>
  <si>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</si>
  <si>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</si>
  <si>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</si>
  <si>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</si>
  <si>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</si>
  <si>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</si>
  <si>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</si>
  <si>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</si>
  <si>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</si>
  <si>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</si>
  <si>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</si>
  <si>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</si>
  <si>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</si>
  <si>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</si>
  <si>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</si>
  <si>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</si>
  <si>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</si>
  <si>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</si>
  <si>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</si>
  <si>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</si>
  <si>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</si>
  <si>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</si>
  <si>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</si>
  <si>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</si>
  <si>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</si>
  <si>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</si>
  <si>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</si>
  <si>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</si>
  <si>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</si>
  <si>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</si>
  <si>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</si>
  <si>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</si>
  <si>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</si>
  <si>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</si>
  <si>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</si>
  <si>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</si>
  <si>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</si>
  <si>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</si>
  <si>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</si>
  <si>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</si>
  <si>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</si>
  <si>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</si>
  <si>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</si>
  <si>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</si>
  <si>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</si>
  <si>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</si>
  <si>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</si>
  <si>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</si>
  <si>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</si>
  <si>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</si>
  <si>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</si>
  <si>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</si>
  <si>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</si>
  <si>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</si>
  <si>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</si>
  <si>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</si>
  <si>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</si>
  <si>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</si>
  <si>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</si>
  <si>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</si>
  <si>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</si>
  <si>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</si>
  <si>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</si>
  <si>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</si>
  <si>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</si>
  <si>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</si>
  <si>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</si>
  <si>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</si>
  <si>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</si>
  <si>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</si>
  <si>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</si>
  <si>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</si>
  <si>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</si>
  <si>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</si>
  <si>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</si>
  <si>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</si>
  <si>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</si>
  <si>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</si>
  <si>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</si>
  <si>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</si>
  <si>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</si>
  <si>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</si>
  <si>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</si>
  <si>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</si>
  <si>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</si>
  <si>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</si>
  <si>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</si>
  <si>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</si>
  <si>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</si>
  <si>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</si>
  <si>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</si>
  <si>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</si>
  <si>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</si>
  <si>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</si>
  <si>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</si>
  <si>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</si>
  <si>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</si>
  <si>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</si>
  <si>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</si>
  <si>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</si>
  <si>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</si>
  <si>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</si>
  <si>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</si>
  <si>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</si>
  <si>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</si>
  <si>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</si>
  <si>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</si>
  <si>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</si>
  <si>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</si>
  <si>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</si>
  <si>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</si>
  <si>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</si>
  <si>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</si>
  <si>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</si>
  <si>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</si>
  <si>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</si>
  <si>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</si>
  <si>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</si>
  <si>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</si>
  <si>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</si>
  <si>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</si>
  <si>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</si>
  <si>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</si>
  <si>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</si>
  <si>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</si>
  <si>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</si>
  <si>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</si>
  <si>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</si>
  <si>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</si>
  <si>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</si>
  <si>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</si>
  <si>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</si>
  <si>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</si>
  <si>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</si>
  <si>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</si>
  <si>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</si>
  <si>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</si>
  <si>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</si>
  <si>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</si>
  <si>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</si>
  <si>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</si>
  <si>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</si>
  <si>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</si>
  <si>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</si>
  <si>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</si>
  <si>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</si>
  <si>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</si>
  <si>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</si>
  <si>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</si>
  <si>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</si>
  <si>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</si>
  <si>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</si>
  <si>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</si>
  <si>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</si>
  <si>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</si>
  <si>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</si>
  <si>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</si>
  <si>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</si>
  <si>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</si>
  <si>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</si>
  <si>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</si>
  <si>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</si>
  <si>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</si>
  <si>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</si>
  <si>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</si>
  <si>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</si>
  <si>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</si>
  <si>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</si>
  <si>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</si>
  <si>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</si>
  <si>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</si>
  <si>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</si>
  <si>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</si>
  <si>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</si>
  <si>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</si>
  <si>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</si>
  <si>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</si>
  <si>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</si>
  <si>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</si>
  <si>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</si>
  <si>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</si>
  <si>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</si>
  <si>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</si>
  <si>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</si>
  <si>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</si>
  <si>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</si>
  <si>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</si>
  <si>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</si>
  <si>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</si>
  <si>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</si>
  <si>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</si>
  <si>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</si>
  <si>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</si>
  <si>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</si>
  <si>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</si>
  <si>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</si>
  <si>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</si>
  <si>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</si>
  <si>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</si>
  <si>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</si>
  <si>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</si>
  <si>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</si>
  <si>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</si>
  <si>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</si>
  <si>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</si>
  <si>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</si>
  <si>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</si>
  <si>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</si>
  <si>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</si>
  <si>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</si>
  <si>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</si>
  <si>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</si>
  <si>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</si>
  <si>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</si>
  <si>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</si>
  <si>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</si>
  <si>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</si>
  <si>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</si>
  <si>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</si>
  <si>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</si>
  <si>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</si>
  <si>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</si>
  <si>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</si>
  <si>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</si>
  <si>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</si>
  <si>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</si>
  <si>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</si>
  <si>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</si>
  <si>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</si>
  <si>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</si>
  <si>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</si>
  <si>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</si>
  <si>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</si>
  <si>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</si>
  <si>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</si>
  <si>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</si>
  <si>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</si>
  <si>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</si>
  <si>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</si>
  <si>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</si>
  <si>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</si>
  <si>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</si>
  <si>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</si>
  <si>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</si>
  <si>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</si>
  <si>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</si>
  <si>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</si>
  <si>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</si>
  <si>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</si>
  <si>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</si>
  <si>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</si>
  <si>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</si>
  <si>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</si>
  <si>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</si>
  <si>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</si>
  <si>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</si>
  <si>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</si>
  <si>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</si>
  <si>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</si>
  <si>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</si>
  <si>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</si>
  <si>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</si>
  <si>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</si>
  <si>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</si>
  <si>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</si>
  <si>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</si>
  <si>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</si>
  <si>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</si>
  <si>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</si>
  <si>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</si>
  <si>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</si>
  <si>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</si>
  <si>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</si>
  <si>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</si>
  <si>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</si>
  <si>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</si>
  <si>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</si>
  <si>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</si>
  <si>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</si>
  <si>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</si>
  <si>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</si>
  <si>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</si>
  <si>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</si>
  <si>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</si>
  <si>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</si>
  <si>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</si>
  <si>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</si>
  <si>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</si>
  <si>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</si>
  <si>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</si>
  <si>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</si>
  <si>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</si>
  <si>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</si>
  <si>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</si>
  <si>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</si>
  <si>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</si>
  <si>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</si>
  <si>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</si>
  <si>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</si>
  <si>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</si>
  <si>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</si>
  <si>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</si>
  <si>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</si>
  <si>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</si>
  <si>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</si>
  <si>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</si>
  <si>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</si>
  <si>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</si>
  <si>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</si>
  <si>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</si>
  <si>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</si>
  <si>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</si>
  <si>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</si>
  <si>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</si>
  <si>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</si>
  <si>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</si>
  <si>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</si>
  <si>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</si>
  <si>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</si>
  <si>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</si>
  <si>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</si>
  <si>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</si>
  <si>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</si>
  <si>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</si>
  <si>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</si>
  <si>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</si>
  <si>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</si>
  <si>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</si>
  <si>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</si>
  <si>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</si>
  <si>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</si>
  <si>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Julio Cesar</t>
  </si>
  <si>
    <t>Serviços de alívio de tensão -  Condicionado à temperatura</t>
  </si>
  <si>
    <t>Turma pronta 10:00/Intervalo aberto das 10:09 até 13:00</t>
  </si>
  <si>
    <t>Julio</t>
  </si>
  <si>
    <t>Execução de soldas -  Condicionado à temperatura</t>
  </si>
  <si>
    <t>Turma em preparação</t>
  </si>
  <si>
    <t>Jovânio</t>
  </si>
  <si>
    <t>Turma solicitou o intervalo no km 374+830 em ZJA380/Turma pronta 08:07/Aguardando oportunidade</t>
  </si>
  <si>
    <t>Turma solicitou o intervalo no km 374+830 em ZJA380/Turma pronta 08:07/Intervalo aberto das 10:18 até 11:48</t>
  </si>
  <si>
    <t>Turma solicitou o intervalo no km 374+830 em ZJA380</t>
  </si>
  <si>
    <t>1 (José Carlos + Larocca)</t>
  </si>
  <si>
    <t>Macro 1 09:13/Lic. 10:04/Em deslocamento para descarga de trilho no km 237</t>
  </si>
  <si>
    <t>CCO validando faixa</t>
  </si>
  <si>
    <t xml:space="preserve">ZUC-ZCG </t>
  </si>
  <si>
    <t>Macro 1 09:12/Sem oportunidade devido circulação</t>
  </si>
  <si>
    <t>Sem oportunidade devido circulação</t>
  </si>
  <si>
    <t>Turma pronta 10:35/Aguardando oportunidade</t>
  </si>
  <si>
    <t>Substituição de trilho -  Condicionado à temperatura</t>
  </si>
  <si>
    <t>Turma não solicitou intervalo</t>
  </si>
  <si>
    <t>Macro 1 08:38/Lic. 08:53/Intervalo de socaria no km 124+000 com início ás 09:43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</si>
  <si>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</si>
  <si>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</si>
  <si>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</si>
  <si>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</si>
  <si>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</si>
  <si>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</si>
  <si>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</si>
  <si>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</si>
  <si>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</si>
  <si>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Sem oportunidade devido circulação de trens</t>
  </si>
  <si>
    <t>Turma pronta 08:30/Intervalo aberto das 08:41 até 11:41</t>
  </si>
  <si>
    <t>KM9K1</t>
  </si>
  <si>
    <t>ZTO-ZCZ</t>
  </si>
  <si>
    <t>ZTOZCZ</t>
  </si>
  <si>
    <t>Inspeção R7D</t>
  </si>
  <si>
    <t>Prev. macro 1 11h</t>
  </si>
  <si>
    <t>Turma pronta 08:06/Intervalo aberto das 09:05 até 12:05</t>
  </si>
  <si>
    <t>Wesley</t>
  </si>
  <si>
    <t>Turma pronta 08:43/Intervalo aberto das 09:05 até 12:05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</si>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</sst>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F5" activePane="topRight" state="frozen"/>
      <selection pane="topRight" activeCell="BJ59" sqref="BJ5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84" t="s">
        <v>1023</v>
      </c>
      <c r="C1" s="285"/>
      <c r="D1" s="285"/>
      <c r="E1" s="3"/>
      <c r="F1" s="284" t="s">
        <v>1024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1025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1026</v>
      </c>
      <c r="BI1" s="267"/>
      <c r="BJ1" s="267"/>
      <c r="BK1" s="268"/>
      <c r="BL1" s="5"/>
      <c r="BM1" s="258" t="s">
        <v>1027</v>
      </c>
      <c r="BN1" s="259"/>
      <c r="BO1" s="259"/>
      <c r="BP1" s="259"/>
      <c r="BQ1" s="259"/>
      <c r="BR1" s="259"/>
      <c r="BS1" s="260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61" t="s">
        <v>1028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1031</v>
      </c>
      <c r="AT2" s="262"/>
      <c r="AU2" s="262"/>
      <c r="AV2" s="262"/>
      <c r="AW2" s="262"/>
      <c r="AX2" s="262"/>
      <c r="AY2" s="265"/>
      <c r="AZ2" s="6"/>
      <c r="BA2" s="275" t="s">
        <v>1032</v>
      </c>
      <c r="BB2" s="276"/>
      <c r="BC2" s="261" t="s">
        <v>1029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75" t="s">
        <v>1033</v>
      </c>
      <c r="AJ3" s="276"/>
      <c r="AK3" s="275" t="s">
        <v>1034</v>
      </c>
      <c r="AL3" s="281"/>
      <c r="AM3" s="282"/>
      <c r="AN3" s="283"/>
      <c r="AO3" s="281"/>
      <c r="AP3" s="281"/>
      <c r="AQ3" s="276"/>
      <c r="AR3" s="65"/>
      <c r="AS3" s="279" t="s">
        <v>1040</v>
      </c>
      <c r="AT3" s="280"/>
      <c r="AU3" s="279" t="s">
        <v>1041</v>
      </c>
      <c r="AV3" s="280"/>
      <c r="AW3" s="279" t="s">
        <v>1042</v>
      </c>
      <c r="AX3" s="280"/>
      <c r="AY3" s="65" t="s">
        <v>1043</v>
      </c>
      <c r="AZ3" s="65"/>
      <c r="BA3" s="277"/>
      <c r="BB3" s="278"/>
      <c r="BC3" s="275" t="s">
        <v>1036</v>
      </c>
      <c r="BD3" s="281"/>
      <c r="BE3" s="281"/>
      <c r="BF3" s="276"/>
      <c r="BG3" s="64"/>
      <c r="BH3" s="269"/>
      <c r="BI3" s="270"/>
      <c r="BJ3" s="270"/>
      <c r="BK3" s="271"/>
      <c r="BL3" s="64"/>
      <c r="BM3" s="258" t="s">
        <v>1044</v>
      </c>
      <c r="BN3" s="259"/>
      <c r="BO3" s="259"/>
      <c r="BP3" s="260"/>
      <c r="BQ3" s="258" t="s">
        <v>841</v>
      </c>
      <c r="BR3" s="259"/>
      <c r="BS3" s="260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>
        <v>0.34930555555555554</v>
      </c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>
        <v>2</v>
      </c>
      <c r="BI56" s="18"/>
      <c r="BJ56" s="19" t="s">
        <v>1215</v>
      </c>
      <c r="BK56" s="19" t="s">
        <v>1215</v>
      </c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1216</v>
      </c>
      <c r="W57" s="115" t="s">
        <v>1217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>
        <v>0.41666666666666669</v>
      </c>
      <c r="AS57" s="118">
        <v>0.42291666666666666</v>
      </c>
      <c r="AT57" s="118">
        <v>0.54166666666666663</v>
      </c>
      <c r="AU57" s="164"/>
      <c r="AV57" s="164"/>
      <c r="AW57" s="15"/>
      <c r="AX57" s="15"/>
      <c r="AY57" s="12">
        <f t="shared" si="9"/>
        <v>0.11874999999999997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>
        <v>2</v>
      </c>
      <c r="BI57" s="18"/>
      <c r="BJ57" s="19" t="s">
        <v>1218</v>
      </c>
      <c r="BK57" s="19" t="s">
        <v>1218</v>
      </c>
      <c r="BL57" s="17"/>
      <c r="BM57" s="142"/>
      <c r="BN57" s="142"/>
      <c r="BO57" s="142"/>
      <c r="BP57" s="240"/>
      <c r="BQ57" s="13">
        <f t="shared" si="1"/>
        <v>0.94999999999999973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1219</v>
      </c>
      <c r="W58" s="115" t="s">
        <v>1220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>
        <v>1</v>
      </c>
      <c r="BI58" s="18"/>
      <c r="BJ58" s="19" t="s">
        <v>1221</v>
      </c>
      <c r="BK58" s="19" t="s">
        <v>1221</v>
      </c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1222</v>
      </c>
      <c r="W59" s="115" t="s">
        <v>1220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">
        <v>419</v>
      </c>
      <c r="AO59" s="115">
        <f>IF(BS_CONTROLE[[#This Row],[SUB]]=0, "-", BS_CONTROLE[[#This Row],[SUB]])</f>
        <v>73</v>
      </c>
      <c r="AP59" s="115">
        <v>374.83</v>
      </c>
      <c r="AQ59" s="115" t="s">
        <v>520</v>
      </c>
      <c r="AR59" s="118">
        <v>0.33819444444444446</v>
      </c>
      <c r="AS59" s="118">
        <v>0.42916666666666664</v>
      </c>
      <c r="AT59" s="118">
        <v>0.49166666666666664</v>
      </c>
      <c r="AU59" s="164"/>
      <c r="AV59" s="164"/>
      <c r="AW59" s="15"/>
      <c r="AX59" s="15"/>
      <c r="AY59" s="12">
        <f t="shared" si="9"/>
        <v>6.25E-2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>
        <v>2</v>
      </c>
      <c r="BI59" s="18"/>
      <c r="BJ59" s="19" t="s">
        <v>1223</v>
      </c>
      <c r="BK59" s="19" t="s">
        <v>1224</v>
      </c>
      <c r="BL59" s="17"/>
      <c r="BM59" s="142" t="s">
        <v>542</v>
      </c>
      <c r="BN59" s="142" t="s">
        <v>570</v>
      </c>
      <c r="BO59" s="142" t="s">
        <v>621</v>
      </c>
      <c r="BP59" s="240" t="s">
        <v>1225</v>
      </c>
      <c r="BQ59" s="13">
        <f t="shared" si="1"/>
        <v>0.5</v>
      </c>
      <c r="BR59" s="20">
        <f t="shared" si="2"/>
        <v>0</v>
      </c>
      <c r="BS59" s="244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1226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>
        <v>0.3840277777777778</v>
      </c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>
        <v>2</v>
      </c>
      <c r="BI60" s="18"/>
      <c r="BJ60" s="19" t="s">
        <v>1227</v>
      </c>
      <c r="BK60" s="19" t="s">
        <v>1227</v>
      </c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>
        <v>1</v>
      </c>
      <c r="BI61" s="18"/>
      <c r="BJ61" s="18" t="s">
        <v>1228</v>
      </c>
      <c r="BK61" s="18" t="s">
        <v>1228</v>
      </c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886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1229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>
        <v>0.38333333333333336</v>
      </c>
      <c r="AS62" s="118">
        <v>0</v>
      </c>
      <c r="AT62" s="118">
        <v>0</v>
      </c>
      <c r="AU62" s="164"/>
      <c r="AV62" s="164"/>
      <c r="AW62" s="15"/>
      <c r="AX62" s="15"/>
      <c r="AY62" s="12">
        <f t="shared" si="9"/>
        <v>0</v>
      </c>
      <c r="AZ62" s="190"/>
      <c r="BA62" s="119">
        <v>0</v>
      </c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>
        <v>0</v>
      </c>
      <c r="BI62" s="18"/>
      <c r="BJ62" s="19" t="s">
        <v>1230</v>
      </c>
      <c r="BK62" s="19" t="s">
        <v>1230</v>
      </c>
      <c r="BL62" s="17"/>
      <c r="BM62" s="142" t="s">
        <v>552</v>
      </c>
      <c r="BN62" s="142" t="s">
        <v>552</v>
      </c>
      <c r="BO62" s="142" t="s">
        <v>552</v>
      </c>
      <c r="BP62" s="240" t="s">
        <v>1231</v>
      </c>
      <c r="BQ62" s="13">
        <f t="shared" si="1"/>
        <v>0</v>
      </c>
      <c r="BR62" s="20">
        <f t="shared" si="2"/>
        <v>0</v>
      </c>
      <c r="BS62" s="244" t="str">
        <f t="shared" si="3"/>
        <v>SemOportunidade</v>
      </c>
      <c r="BT62" s="8" t="str">
        <f>IF(BN62="","",SUBSTITUTE(BM62," ","")&amp;SUBSTITUTE(BN62," ",""))</f>
        <v>SemOportunidadeSemOportunidade</v>
      </c>
      <c r="BU62" s="8"/>
    </row>
    <row r="63" spans="1:73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1220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>
        <v>0.44097222222222221</v>
      </c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>
        <v>1</v>
      </c>
      <c r="BI63" s="18"/>
      <c r="BJ63" s="19" t="s">
        <v>1232</v>
      </c>
      <c r="BK63" s="19" t="s">
        <v>1232</v>
      </c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1233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>
        <v>0</v>
      </c>
      <c r="BI64" s="18"/>
      <c r="BJ64" s="19" t="s">
        <v>1234</v>
      </c>
      <c r="BK64" s="19" t="s">
        <v>1234</v>
      </c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>
        <v>2</v>
      </c>
      <c r="BI65" s="18"/>
      <c r="BJ65" s="19" t="s">
        <v>1235</v>
      </c>
      <c r="BK65" s="19" t="s">
        <v>1235</v>
      </c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1236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1237</v>
      </c>
      <c r="N66" s="115" t="s">
        <v>1238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1239</v>
      </c>
      <c r="W66" s="115" t="s">
        <v>1240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1239</v>
      </c>
      <c r="W67" s="115" t="s">
        <v>1241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1239</v>
      </c>
      <c r="W68" s="115" t="s">
        <v>1242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83</v>
      </c>
      <c r="I69" s="156" t="s">
        <v>83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1239</v>
      </c>
      <c r="W69" s="115" t="s">
        <v>1243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">
        <v>83</v>
      </c>
      <c r="AL69" s="33" t="s">
        <v>83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>
        <v>2</v>
      </c>
      <c r="BI69" s="18"/>
      <c r="BJ69" s="238" t="s">
        <v>1244</v>
      </c>
      <c r="BK69" s="238" t="s">
        <v>1244</v>
      </c>
      <c r="BL69" s="17"/>
      <c r="BM69" s="142" t="s">
        <v>552</v>
      </c>
      <c r="BN69" s="142" t="s">
        <v>552</v>
      </c>
      <c r="BO69" s="142" t="s">
        <v>552</v>
      </c>
      <c r="BP69" s="240" t="s">
        <v>1245</v>
      </c>
      <c r="BQ69" s="13">
        <f t="shared" si="1"/>
        <v>0</v>
      </c>
      <c r="BR69" s="20">
        <f t="shared" si="2"/>
        <v>0</v>
      </c>
      <c r="BS69" s="244" t="str">
        <f t="shared" si="3"/>
        <v>SemOportunidade</v>
      </c>
      <c r="BT69" s="8" t="str">
        <f>IF(BN69="","",SUBSTITUTE(BM69," ","")&amp;SUBSTITUTE(BN69," ",""))</f>
        <v>SemOportunidadeSemOportunidade</v>
      </c>
      <c r="BU69" s="8"/>
    </row>
    <row r="70" spans="1:73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1239</v>
      </c>
      <c r="W70" s="115" t="s">
        <v>1220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>
        <v>0.35416666666666669</v>
      </c>
      <c r="AS70" s="118">
        <v>0.36180555555555555</v>
      </c>
      <c r="AT70" s="118">
        <v>0.48680555555555555</v>
      </c>
      <c r="AU70" s="164"/>
      <c r="AV70" s="164"/>
      <c r="AW70" s="15"/>
      <c r="AX70" s="15"/>
      <c r="AY70" s="12">
        <f t="shared" si="9"/>
        <v>0.125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>
        <v>2</v>
      </c>
      <c r="BI70" s="18"/>
      <c r="BJ70" s="19" t="s">
        <v>1246</v>
      </c>
      <c r="BK70" s="19" t="s">
        <v>1246</v>
      </c>
      <c r="BL70" s="17"/>
      <c r="BM70" s="142"/>
      <c r="BN70" s="142"/>
      <c r="BO70" s="142"/>
      <c r="BP70" s="240"/>
      <c r="BQ70" s="13">
        <f t="shared" si="1"/>
        <v>1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1239</v>
      </c>
      <c r="W71" s="115" t="s">
        <v>1220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>
        <v>0.35416666666666669</v>
      </c>
      <c r="AS71" s="118">
        <v>0.36180555555555555</v>
      </c>
      <c r="AT71" s="118">
        <v>0.48680555555555555</v>
      </c>
      <c r="AU71" s="164"/>
      <c r="AV71" s="164"/>
      <c r="AW71" s="15"/>
      <c r="AX71" s="15"/>
      <c r="AY71" s="12">
        <f t="shared" si="9"/>
        <v>0.125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>
        <v>2</v>
      </c>
      <c r="BI71" s="18"/>
      <c r="BJ71" s="19" t="s">
        <v>1246</v>
      </c>
      <c r="BK71" s="19" t="s">
        <v>1246</v>
      </c>
      <c r="BL71" s="17"/>
      <c r="BM71" s="142"/>
      <c r="BN71" s="142"/>
      <c r="BO71" s="142"/>
      <c r="BP71" s="240"/>
      <c r="BQ71" s="13">
        <f t="shared" si="1"/>
        <v>1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>A7345994</v>
      </c>
      <c r="B72" s="153">
        <v>45994</v>
      </c>
      <c r="C72" s="154">
        <f>IF(BS_CONTROLE[[#This Row],[DATA]]="","",WEEKNUM(BS_CONTROLE[[#This Row],[DATA]]))</f>
        <v>49</v>
      </c>
      <c r="D72" s="155" t="s">
        <v>810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1247</v>
      </c>
      <c r="I72" s="156" t="s">
        <v>101</v>
      </c>
      <c r="J72" s="139">
        <v>73</v>
      </c>
      <c r="K72" s="139">
        <v>9.6999999999999993</v>
      </c>
      <c r="L72" s="115"/>
      <c r="M72" s="139" t="s">
        <v>1248</v>
      </c>
      <c r="N72" s="139" t="s">
        <v>1249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1250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>
        <v>1</v>
      </c>
      <c r="BI72" s="18"/>
      <c r="BJ72" s="19" t="s">
        <v>1251</v>
      </c>
      <c r="BK72" s="19" t="s">
        <v>1251</v>
      </c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1220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>
        <v>0.33750000000000002</v>
      </c>
      <c r="AS73" s="118">
        <v>0.37847222222222221</v>
      </c>
      <c r="AT73" s="118">
        <v>0.50347222222222221</v>
      </c>
      <c r="AU73" s="164"/>
      <c r="AV73" s="164"/>
      <c r="AW73" s="15"/>
      <c r="AX73" s="15"/>
      <c r="AY73" s="12">
        <f t="shared" si="9"/>
        <v>0.125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>
        <v>2</v>
      </c>
      <c r="BI73" s="18"/>
      <c r="BJ73" s="19" t="s">
        <v>1252</v>
      </c>
      <c r="BK73" s="19" t="s">
        <v>1252</v>
      </c>
      <c r="BL73" s="17"/>
      <c r="BM73" s="142"/>
      <c r="BN73" s="142"/>
      <c r="BO73" s="142"/>
      <c r="BP73" s="240"/>
      <c r="BQ73" s="13">
        <f t="shared" si="1"/>
        <v>2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1253</v>
      </c>
      <c r="W74" s="115" t="s">
        <v>1217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>
        <v>0.36319444444444443</v>
      </c>
      <c r="AS74" s="118">
        <v>0.37847222222222221</v>
      </c>
      <c r="AT74" s="118">
        <v>0.50347222222222221</v>
      </c>
      <c r="AU74" s="164"/>
      <c r="AV74" s="164"/>
      <c r="AW74" s="15"/>
      <c r="AX74" s="15"/>
      <c r="AY74" s="12">
        <f t="shared" si="9"/>
        <v>0.125</v>
      </c>
      <c r="AZ74" s="190"/>
      <c r="BA74" s="119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>
        <v>2</v>
      </c>
      <c r="BI74" s="18"/>
      <c r="BJ74" s="19" t="s">
        <v>1254</v>
      </c>
      <c r="BK74" s="19" t="s">
        <v>1254</v>
      </c>
      <c r="BL74" s="17"/>
      <c r="BM74" s="142"/>
      <c r="BN74" s="142"/>
      <c r="BO74" s="142"/>
      <c r="BP74" s="240"/>
      <c r="BQ74" s="13">
        <f t="shared" ref="BQ74:BQ137" si="12">IF(OR(B74="",F74=""),"*",AY74/P74)</f>
        <v>1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1"/>
        <v>V8845994</v>
      </c>
      <c r="B75" s="153">
        <v>45994</v>
      </c>
      <c r="C75" s="154">
        <f>IF(BS_CONTROLE[[#This Row],[DATA]]="","",WEEKNUM(BS_CONTROLE[[#This Row],[DATA]]))</f>
        <v>49</v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>
        <v>0</v>
      </c>
      <c r="BI75" s="18"/>
      <c r="BJ75" s="18" t="s">
        <v>1255</v>
      </c>
      <c r="BK75" s="18" t="s">
        <v>1255</v>
      </c>
      <c r="BL75" s="17"/>
      <c r="BM75" s="142" t="s">
        <v>538</v>
      </c>
      <c r="BN75" s="142" t="s">
        <v>567</v>
      </c>
      <c r="BO75" s="142" t="s">
        <v>654</v>
      </c>
      <c r="BP75" s="18" t="s">
        <v>1255</v>
      </c>
      <c r="BQ75" s="13">
        <f t="shared" si="12"/>
        <v>0</v>
      </c>
      <c r="BR75" s="20">
        <f t="shared" si="13"/>
        <v>0</v>
      </c>
      <c r="BS75" s="244" t="str">
        <f t="shared" si="14"/>
        <v>Mecanização</v>
      </c>
      <c r="BT75" s="8" t="str">
        <f>IF(BN75="","",SUBSTITUTE(BM75," ","")&amp;SUBSTITUTE(BN75," ",""))</f>
        <v>MecanizaçãoAtivos</v>
      </c>
      <c r="BU75" s="8"/>
    </row>
    <row r="76" spans="1:73">
      <c r="A76" s="49" t="str">
        <f t="shared" si="11"/>
        <v>V8345994</v>
      </c>
      <c r="B76" s="153">
        <v>45994</v>
      </c>
      <c r="C76" s="154">
        <f>IF(BS_CONTROLE[[#This Row],[DATA]]="","",WEEKNUM(BS_CONTROLE[[#This Row],[DATA]]))</f>
        <v>49</v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>
        <v>0</v>
      </c>
      <c r="BI76" s="18"/>
      <c r="BJ76" s="18" t="s">
        <v>1255</v>
      </c>
      <c r="BK76" s="18" t="s">
        <v>1255</v>
      </c>
      <c r="BL76" s="17"/>
      <c r="BM76" s="142" t="s">
        <v>538</v>
      </c>
      <c r="BN76" s="142" t="s">
        <v>567</v>
      </c>
      <c r="BO76" s="142" t="s">
        <v>654</v>
      </c>
      <c r="BP76" s="18" t="s">
        <v>1255</v>
      </c>
      <c r="BQ76" s="13">
        <f t="shared" si="12"/>
        <v>0</v>
      </c>
      <c r="BR76" s="20">
        <f t="shared" si="13"/>
        <v>0</v>
      </c>
      <c r="BS76" s="244" t="str">
        <f t="shared" si="14"/>
        <v>Mecanização</v>
      </c>
      <c r="BT76" s="8" t="str">
        <f>IF(BN76="","",SUBSTITUTE(BM76," ","")&amp;SUBSTITUTE(BN76," ",""))</f>
        <v>MecanizaçãoAtivos</v>
      </c>
      <c r="BU76" s="8"/>
    </row>
    <row r="77" spans="1:73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1256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1257</v>
      </c>
      <c r="W77" s="115" t="s">
        <v>1220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>
        <v>0</v>
      </c>
      <c r="BI77" s="18"/>
      <c r="BJ77" s="18" t="s">
        <v>1231</v>
      </c>
      <c r="BK77" s="18" t="s">
        <v>1231</v>
      </c>
      <c r="BL77" s="17"/>
      <c r="BM77" s="142" t="s">
        <v>552</v>
      </c>
      <c r="BN77" s="142" t="s">
        <v>552</v>
      </c>
      <c r="BO77" s="142" t="s">
        <v>552</v>
      </c>
      <c r="BP77" s="18" t="s">
        <v>1231</v>
      </c>
      <c r="BQ77" s="13">
        <f t="shared" si="12"/>
        <v>0</v>
      </c>
      <c r="BR77" s="20">
        <f t="shared" si="13"/>
        <v>0</v>
      </c>
      <c r="BS77" s="244" t="str">
        <f t="shared" si="14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1258</v>
      </c>
      <c r="I78" s="197" t="s">
        <v>1258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1257</v>
      </c>
      <c r="W78" s="115" t="s">
        <v>1259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>
        <v>0</v>
      </c>
      <c r="BI78" s="18"/>
      <c r="BJ78" s="18" t="s">
        <v>1231</v>
      </c>
      <c r="BK78" s="18" t="s">
        <v>1231</v>
      </c>
      <c r="BL78" s="17"/>
      <c r="BM78" s="142" t="s">
        <v>552</v>
      </c>
      <c r="BN78" s="142" t="s">
        <v>552</v>
      </c>
      <c r="BO78" s="142" t="s">
        <v>552</v>
      </c>
      <c r="BP78" s="18" t="s">
        <v>1231</v>
      </c>
      <c r="BQ78" s="13">
        <f t="shared" si="12"/>
        <v>0</v>
      </c>
      <c r="BR78" s="20">
        <f t="shared" si="13"/>
        <v>0</v>
      </c>
      <c r="BS78" s="244" t="str">
        <f t="shared" si="14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1220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>
        <v>0.28888888888888886</v>
      </c>
      <c r="AS80" s="118">
        <v>0.29375000000000001</v>
      </c>
      <c r="AT80" s="118">
        <v>0.35625000000000001</v>
      </c>
      <c r="AU80" s="164"/>
      <c r="AV80" s="164"/>
      <c r="AW80" s="15"/>
      <c r="AX80" s="15"/>
      <c r="AY80" s="12">
        <f t="shared" si="15"/>
        <v>6.25E-2</v>
      </c>
      <c r="AZ80" s="190"/>
      <c r="BA80" s="119">
        <v>1</v>
      </c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>
        <v>2</v>
      </c>
      <c r="BI80" s="18"/>
      <c r="BJ80" s="238" t="s">
        <v>1260</v>
      </c>
      <c r="BK80" s="238" t="s">
        <v>1260</v>
      </c>
      <c r="BL80" s="17"/>
      <c r="BM80" s="142" t="s">
        <v>548</v>
      </c>
      <c r="BN80" s="142" t="s">
        <v>563</v>
      </c>
      <c r="BO80" s="142" t="s">
        <v>636</v>
      </c>
      <c r="BP80" s="240"/>
      <c r="BQ80" s="13">
        <f t="shared" si="12"/>
        <v>0.5</v>
      </c>
      <c r="BR80" s="20">
        <f t="shared" si="13"/>
        <v>0.5</v>
      </c>
      <c r="BS80" s="244" t="str">
        <f t="shared" si="14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1261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>
        <v>0</v>
      </c>
      <c r="AS81" s="118">
        <v>0</v>
      </c>
      <c r="AT81" s="118">
        <v>0</v>
      </c>
      <c r="AU81" s="164"/>
      <c r="AV81" s="164"/>
      <c r="AW81" s="15"/>
      <c r="AX81" s="15"/>
      <c r="AY81" s="12">
        <f t="shared" si="15"/>
        <v>0</v>
      </c>
      <c r="AZ81" s="190"/>
      <c r="BA81" s="119">
        <v>0</v>
      </c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>
        <v>0</v>
      </c>
      <c r="BI81" s="18"/>
      <c r="BJ81" s="18" t="s">
        <v>1262</v>
      </c>
      <c r="BK81" s="18" t="s">
        <v>1262</v>
      </c>
      <c r="BL81" s="17"/>
      <c r="BM81" s="142" t="s">
        <v>535</v>
      </c>
      <c r="BN81" s="142" t="s">
        <v>0</v>
      </c>
      <c r="BO81" s="142" t="s">
        <v>620</v>
      </c>
      <c r="BP81" s="240" t="s">
        <v>1263</v>
      </c>
      <c r="BQ81" s="13">
        <f t="shared" si="12"/>
        <v>0</v>
      </c>
      <c r="BR81" s="20">
        <f t="shared" si="13"/>
        <v>0</v>
      </c>
      <c r="BS81" s="244" t="str">
        <f t="shared" si="14"/>
        <v>Tração</v>
      </c>
      <c r="BT81" s="8" t="str">
        <f>IF(BN81="","",SUBSTITUTE(BM81," ","")&amp;SUBSTITUTE(BN81," ",""))</f>
        <v>TraçãoOperação</v>
      </c>
      <c r="BU81" s="8"/>
    </row>
    <row r="82" spans="1:73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1264</v>
      </c>
      <c r="I82" s="156" t="s">
        <v>1264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1265</v>
      </c>
      <c r="W82" s="115" t="s">
        <v>1194</v>
      </c>
      <c r="X82" s="114" t="s">
        <v>522</v>
      </c>
      <c r="Y82" s="141"/>
      <c r="Z82" s="114" t="s">
        <v>527</v>
      </c>
      <c r="AA82" s="115" t="s">
        <v>1266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1"/>
        <v>WEMERSON (TP-708)45994</v>
      </c>
      <c r="B83" s="153">
        <v>45994</v>
      </c>
      <c r="C83" s="154">
        <f>IF(BS_CONTROLE[[#This Row],[DATA]]="","",WEEKNUM(BS_CONTROLE[[#This Row],[DATA]]))</f>
        <v>49</v>
      </c>
      <c r="D83" s="155" t="s">
        <v>1021</v>
      </c>
      <c r="E83" s="234">
        <v>74</v>
      </c>
      <c r="F83" s="140" t="s">
        <v>844</v>
      </c>
      <c r="G83" s="175" t="str">
        <f>IF(D83="","*",VLOOKUP(F83,BS_ATIVIDADE[#Data],3,FALSE))</f>
        <v>ALÍVIO</v>
      </c>
      <c r="H83" s="139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6" t="s">
        <v>520</v>
      </c>
      <c r="J83" s="139">
        <v>70</v>
      </c>
      <c r="K83" s="139">
        <v>98.5</v>
      </c>
      <c r="L83" s="115" t="s">
        <v>520</v>
      </c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6">
        <v>0.375</v>
      </c>
      <c r="P83" s="116">
        <v>6.25E-2</v>
      </c>
      <c r="Q83" s="115">
        <v>312</v>
      </c>
      <c r="R83" s="10" t="str">
        <f>IFERROR(_xlfn.XLOOKUP(F83, BS_ATIVIDADE[ATIVIDADE],BS_ATIVIDADE[UNIDADE] ), "*")</f>
        <v>M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5" t="s">
        <v>1267</v>
      </c>
      <c r="W83" s="115" t="s">
        <v>1268</v>
      </c>
      <c r="X83" s="114" t="s">
        <v>522</v>
      </c>
      <c r="Y83" s="141"/>
      <c r="Z83" s="114" t="s">
        <v>528</v>
      </c>
      <c r="AA83" s="115" t="s">
        <v>520</v>
      </c>
      <c r="AB83" s="113" t="s">
        <v>520</v>
      </c>
      <c r="AC83" s="113" t="s">
        <v>520</v>
      </c>
      <c r="AD83" s="117" t="s">
        <v>520</v>
      </c>
      <c r="AE83" s="115" t="s">
        <v>520</v>
      </c>
      <c r="AF83" s="115" t="s">
        <v>520</v>
      </c>
      <c r="AG83" s="139" t="s">
        <v>520</v>
      </c>
      <c r="AH83" s="16"/>
      <c r="AI83" s="14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3" t="str">
        <f>BS_CONTROLE[[#This Row],[Local - Partida]]</f>
        <v>K97100</v>
      </c>
      <c r="AL83" s="33" t="str">
        <f>BS_CONTROLE[[#This Row],[Local - Encerramento]]</f>
        <v>-</v>
      </c>
      <c r="AM83" s="115" t="str">
        <f>IF(BS_CONTROLE[[#This Row],[Entre - Estações]]=0, "-", BS_CONTROLE[[#This Row],[Entre - Estações]])</f>
        <v>ZTT-ZLI</v>
      </c>
      <c r="AN83" s="115" t="str">
        <f>IF(BS_CONTROLE[[#This Row],[SB]]=0, "-", BS_CONTROLE[[#This Row],[SB]])</f>
        <v>K97100</v>
      </c>
      <c r="AO83" s="115">
        <f>IF(BS_CONTROLE[[#This Row],[SUB]]=0, "-", BS_CONTROLE[[#This Row],[SUB]])</f>
        <v>70</v>
      </c>
      <c r="AP83" s="115">
        <f>BS_CONTROLE[[#This Row],[KM - Inicio]]</f>
        <v>98.5</v>
      </c>
      <c r="AQ83" s="115">
        <f>BS_CONTROLE[[#This Row],[KM - Inicio]]</f>
        <v>98.5</v>
      </c>
      <c r="AR83" s="118">
        <v>0.375</v>
      </c>
      <c r="AS83" s="118">
        <v>0.38541666666666669</v>
      </c>
      <c r="AT83" s="118">
        <v>0.44791666666666669</v>
      </c>
      <c r="AU83" s="164"/>
      <c r="AV83" s="164"/>
      <c r="AW83" s="15"/>
      <c r="AX83" s="15"/>
      <c r="AY83" s="12">
        <f t="shared" si="15"/>
        <v>6.25E-2</v>
      </c>
      <c r="AZ83" s="190"/>
      <c r="BA83" s="119">
        <v>312</v>
      </c>
      <c r="BB83" s="10" t="str">
        <f>IFERROR(_xlfn.XLOOKUP(AI83, BS_ATIVIDADE[ATIVIDADE],BS_ATIVIDADE[UNIDADE] ), "*")</f>
        <v>M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5" t="str">
        <f>BS_CONTROLE[[#This Row],[Responsavel pelo boletim]]</f>
        <v>Wemerson</v>
      </c>
      <c r="BG83" s="237" t="str">
        <f>BS_CONTROLE[[#This Row],[Responsavel pelo boletim]]</f>
        <v>Wemerson</v>
      </c>
      <c r="BH83" s="18">
        <v>2</v>
      </c>
      <c r="BI83" s="18"/>
      <c r="BJ83" s="18" t="s">
        <v>1269</v>
      </c>
      <c r="BK83" s="18" t="s">
        <v>1269</v>
      </c>
      <c r="BL83" s="17"/>
      <c r="BM83" s="142"/>
      <c r="BN83" s="142"/>
      <c r="BO83" s="142"/>
      <c r="BP83" s="240"/>
      <c r="BQ83" s="13">
        <f t="shared" si="12"/>
        <v>1</v>
      </c>
      <c r="BR83" s="20">
        <f t="shared" si="13"/>
        <v>1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>
        <v>73</v>
      </c>
      <c r="K85" s="139">
        <v>291.64999999999998</v>
      </c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ZZM1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ZZM</v>
      </c>
      <c r="AN85" s="115" t="str">
        <f>IF(BS_CONTROLE[[#This Row],[SB]]=0, "-", BS_CONTROLE[[#This Row],[SB]])</f>
        <v>ZZM1</v>
      </c>
      <c r="AO85" s="115">
        <f>IF(BS_CONTROLE[[#This Row],[SUB]]=0, "-", BS_CONTROLE[[#This Row],[SUB]])</f>
        <v>73</v>
      </c>
      <c r="AP85" s="115">
        <f>BS_CONTROLE[[#This Row],[KM - Inicio]]</f>
        <v>291.64999999999998</v>
      </c>
      <c r="AQ85" s="115">
        <f>BS_CONTROLE[[#This Row],[KM - Inicio]]</f>
        <v>291.64999999999998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73:Z83 Y85:Z190 Y48:Z65">
    <cfRule type="cellIs" dxfId="438" priority="43186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73:Z83 Y85:Z190 Y48:Z65">
    <cfRule type="cellIs" dxfId="437" priority="772" operator="equal">
      <formula>"NÃO"</formula>
    </cfRule>
    <cfRule type="cellIs" dxfId="436" priority="773" operator="equal">
      <formula>"SIM"</formula>
    </cfRule>
  </conditionalFormatting>
  <conditionalFormatting sqref="AZ9 AZ326:AZ784 AZ13:AZ14 AZ34:AZ324 AZ16:AZ25 AZ28 AZ11">
    <cfRule type="expression" dxfId="435" priority="43228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34" priority="43212" operator="equal">
      <formula>"ERRO"</formula>
    </cfRule>
  </conditionalFormatting>
  <conditionalFormatting sqref="BQ161:BQ788 BQ13 BQ34:BQ159 BQ17:BQ25 BQ11">
    <cfRule type="cellIs" dxfId="433" priority="43207" operator="equal">
      <formula>"Produção e Intervalo"</formula>
    </cfRule>
    <cfRule type="cellIs" dxfId="432" priority="43208" operator="equal">
      <formula>"Aderente"</formula>
    </cfRule>
    <cfRule type="cellIs" dxfId="431" priority="43209" operator="equal">
      <formula>"Intervalo"</formula>
    </cfRule>
    <cfRule type="cellIs" dxfId="430" priority="43210" operator="equal">
      <formula>"Produção"</formula>
    </cfRule>
    <cfRule type="cellIs" dxfId="429" priority="43211" operator="equal">
      <formula>"ERRO"</formula>
    </cfRule>
  </conditionalFormatting>
  <conditionalFormatting sqref="BR9:BS9 BR13:BS14 BR36:BS804 BR34:BR35 BS29:BS35 BR16:BS26 BR28:BS28 BR11:BS11 BS6:BS16 BS27">
    <cfRule type="cellIs" dxfId="428" priority="43189" operator="equal">
      <formula>"*"</formula>
    </cfRule>
    <cfRule type="cellIs" dxfId="427" priority="43190" operator="greaterThanOrEqual">
      <formula>1</formula>
    </cfRule>
    <cfRule type="cellIs" dxfId="426" priority="43191" operator="lessThan">
      <formula>1</formula>
    </cfRule>
  </conditionalFormatting>
  <conditionalFormatting sqref="BH787 BH9 BH34:BI35 BH410:BH784 BH13:BH14 BH16:BH25 BH28 BH11 BH36:BH407">
    <cfRule type="iconSet" priority="45012">
      <iconSet showValue="0">
        <cfvo type="percent" val="0"/>
        <cfvo type="num" val="1"/>
        <cfvo type="num" val="1" gte="0"/>
      </iconSet>
    </cfRule>
    <cfRule type="iconSet" priority="4501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58 BK42:BK43 BK82 BK62:BK68 BK70:BK74 BK77:BK79 BK84:BK804 BK60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62:BK66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29">
      <formula>#REF!=1</formula>
    </cfRule>
  </conditionalFormatting>
  <conditionalFormatting sqref="BP108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42 BK55:BK57 BK60 BK48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82 BK70:BK74 BK77:BK78 BK84:BK85">
    <cfRule type="iconSet" priority="45044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74 BP79:BP85">
    <cfRule type="iconSet" priority="45063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99">
      <iconSet showValue="0">
        <cfvo type="percent" val="0"/>
        <cfvo type="num" val="1"/>
        <cfvo type="num" val="1" gte="0"/>
      </iconSet>
    </cfRule>
  </conditionalFormatting>
  <conditionalFormatting sqref="BJ131:BK131 BJ124:BJ130 BJ132:BJ140 BJ142 BJ118:BJ122 BJ179:BJ190 BJ171:BJ177 BJ144:BJ168 BJ192:BJ332 BH408:BH409 BJ334:BJ407 BJ409:BJ784 BJ13:BJ14 BJ16:BJ25 BJ28 BJ11 BJ9:BK9 BJ34:BJ35 BJ43:BK43 BJ37:BJ55 BJ66:BJ68 BK77:BK78 BJ77:BJ79 BJ82 BJ84:BJ116">
    <cfRule type="iconSet" priority="4510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610" operator="equal">
      <formula>"OPORTUNIDADE"</formula>
    </cfRule>
  </conditionalFormatting>
  <conditionalFormatting sqref="Z191">
    <cfRule type="cellIs" dxfId="423" priority="608" operator="equal">
      <formula>"NÃO"</formula>
    </cfRule>
    <cfRule type="cellIs" dxfId="422" priority="609" operator="equal">
      <formula>"SIM"</formula>
    </cfRule>
  </conditionalFormatting>
  <conditionalFormatting sqref="Z193">
    <cfRule type="cellIs" dxfId="421" priority="607" operator="equal">
      <formula>"OPORTUNIDADE"</formula>
    </cfRule>
  </conditionalFormatting>
  <conditionalFormatting sqref="Z193">
    <cfRule type="cellIs" dxfId="420" priority="605" operator="equal">
      <formula>"NÃO"</formula>
    </cfRule>
    <cfRule type="cellIs" dxfId="419" priority="606" operator="equal">
      <formula>"SIM"</formula>
    </cfRule>
  </conditionalFormatting>
  <conditionalFormatting sqref="BP181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600" operator="equal">
      <formula>"OPORTUNIDADE"</formula>
    </cfRule>
  </conditionalFormatting>
  <conditionalFormatting sqref="Y191">
    <cfRule type="cellIs" dxfId="417" priority="598" operator="equal">
      <formula>"NÃO"</formula>
    </cfRule>
    <cfRule type="cellIs" dxfId="416" priority="599" operator="equal">
      <formula>"SIM"</formula>
    </cfRule>
  </conditionalFormatting>
  <conditionalFormatting sqref="Y193">
    <cfRule type="cellIs" dxfId="415" priority="597" operator="equal">
      <formula>"OPORTUNIDADE"</formula>
    </cfRule>
  </conditionalFormatting>
  <conditionalFormatting sqref="Y193">
    <cfRule type="cellIs" dxfId="414" priority="595" operator="equal">
      <formula>"NÃO"</formula>
    </cfRule>
    <cfRule type="cellIs" dxfId="413" priority="596" operator="equal">
      <formula>"SIM"</formula>
    </cfRule>
  </conditionalFormatting>
  <conditionalFormatting sqref="BP18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46" operator="equal">
      <formula>"OPORTUNIDADE"</formula>
    </cfRule>
  </conditionalFormatting>
  <conditionalFormatting sqref="Z210">
    <cfRule type="cellIs" dxfId="411" priority="544" operator="equal">
      <formula>"NÃO"</formula>
    </cfRule>
    <cfRule type="cellIs" dxfId="410" priority="545" operator="equal">
      <formula>"SIM"</formula>
    </cfRule>
  </conditionalFormatting>
  <conditionalFormatting sqref="Y210:Y214">
    <cfRule type="cellIs" dxfId="409" priority="543" operator="equal">
      <formula>"OPORTUNIDADE"</formula>
    </cfRule>
  </conditionalFormatting>
  <conditionalFormatting sqref="Y210:Y214">
    <cfRule type="cellIs" dxfId="408" priority="541" operator="equal">
      <formula>"NÃO"</formula>
    </cfRule>
    <cfRule type="cellIs" dxfId="407" priority="542" operator="equal">
      <formula>"SIM"</formula>
    </cfRule>
  </conditionalFormatting>
  <conditionalFormatting sqref="Y208">
    <cfRule type="cellIs" dxfId="406" priority="540" operator="equal">
      <formula>"OPORTUNIDADE"</formula>
    </cfRule>
  </conditionalFormatting>
  <conditionalFormatting sqref="Y208">
    <cfRule type="cellIs" dxfId="405" priority="538" operator="equal">
      <formula>"NÃO"</formula>
    </cfRule>
    <cfRule type="cellIs" dxfId="404" priority="539" operator="equal">
      <formula>"SIM"</formula>
    </cfRule>
  </conditionalFormatting>
  <conditionalFormatting sqref="Y207">
    <cfRule type="cellIs" dxfId="403" priority="537" operator="equal">
      <formula>"OPORTUNIDADE"</formula>
    </cfRule>
  </conditionalFormatting>
  <conditionalFormatting sqref="Y207">
    <cfRule type="cellIs" dxfId="402" priority="535" operator="equal">
      <formula>"NÃO"</formula>
    </cfRule>
    <cfRule type="cellIs" dxfId="401" priority="536" operator="equal">
      <formula>"SIM"</formula>
    </cfRule>
  </conditionalFormatting>
  <conditionalFormatting sqref="Y206">
    <cfRule type="cellIs" dxfId="400" priority="534" operator="equal">
      <formula>"OPORTUNIDADE"</formula>
    </cfRule>
  </conditionalFormatting>
  <conditionalFormatting sqref="Y206">
    <cfRule type="cellIs" dxfId="399" priority="532" operator="equal">
      <formula>"NÃO"</formula>
    </cfRule>
    <cfRule type="cellIs" dxfId="398" priority="533" operator="equal">
      <formula>"SIM"</formula>
    </cfRule>
  </conditionalFormatting>
  <conditionalFormatting sqref="Y205">
    <cfRule type="cellIs" dxfId="397" priority="531" operator="equal">
      <formula>"OPORTUNIDADE"</formula>
    </cfRule>
  </conditionalFormatting>
  <conditionalFormatting sqref="Y205">
    <cfRule type="cellIs" dxfId="396" priority="529" operator="equal">
      <formula>"NÃO"</formula>
    </cfRule>
    <cfRule type="cellIs" dxfId="395" priority="530" operator="equal">
      <formula>"SIM"</formula>
    </cfRule>
  </conditionalFormatting>
  <conditionalFormatting sqref="Y204">
    <cfRule type="cellIs" dxfId="394" priority="528" operator="equal">
      <formula>"OPORTUNIDADE"</formula>
    </cfRule>
  </conditionalFormatting>
  <conditionalFormatting sqref="Y204">
    <cfRule type="cellIs" dxfId="393" priority="526" operator="equal">
      <formula>"NÃO"</formula>
    </cfRule>
    <cfRule type="cellIs" dxfId="392" priority="527" operator="equal">
      <formula>"SIM"</formula>
    </cfRule>
  </conditionalFormatting>
  <conditionalFormatting sqref="Y203">
    <cfRule type="cellIs" dxfId="391" priority="525" operator="equal">
      <formula>"OPORTUNIDADE"</formula>
    </cfRule>
  </conditionalFormatting>
  <conditionalFormatting sqref="Y203">
    <cfRule type="cellIs" dxfId="390" priority="523" operator="equal">
      <formula>"NÃO"</formula>
    </cfRule>
    <cfRule type="cellIs" dxfId="389" priority="524" operator="equal">
      <formula>"SIM"</formula>
    </cfRule>
  </conditionalFormatting>
  <conditionalFormatting sqref="BQ160">
    <cfRule type="cellIs" dxfId="388" priority="518" operator="equal">
      <formula>"Produção e Intervalo"</formula>
    </cfRule>
    <cfRule type="cellIs" dxfId="387" priority="519" operator="equal">
      <formula>"Aderente"</formula>
    </cfRule>
    <cfRule type="cellIs" dxfId="386" priority="520" operator="equal">
      <formula>"Intervalo"</formula>
    </cfRule>
    <cfRule type="cellIs" dxfId="385" priority="521" operator="equal">
      <formula>"Produção"</formula>
    </cfRule>
    <cfRule type="cellIs" dxfId="384" priority="522" operator="equal">
      <formula>"ERRO"</formula>
    </cfRule>
  </conditionalFormatting>
  <conditionalFormatting sqref="BJ169:BK169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511" operator="equal">
      <formula>"OPORTUNIDADE"</formula>
    </cfRule>
  </conditionalFormatting>
  <conditionalFormatting sqref="Y221">
    <cfRule type="cellIs" dxfId="382" priority="509" operator="equal">
      <formula>"NÃO"</formula>
    </cfRule>
    <cfRule type="cellIs" dxfId="381" priority="510" operator="equal">
      <formula>"SIM"</formula>
    </cfRule>
  </conditionalFormatting>
  <conditionalFormatting sqref="Y229">
    <cfRule type="cellIs" dxfId="380" priority="505" operator="equal">
      <formula>"OPORTUNIDADE"</formula>
    </cfRule>
  </conditionalFormatting>
  <conditionalFormatting sqref="Y229">
    <cfRule type="cellIs" dxfId="379" priority="503" operator="equal">
      <formula>"NÃO"</formula>
    </cfRule>
    <cfRule type="cellIs" dxfId="378" priority="504" operator="equal">
      <formula>"SIM"</formula>
    </cfRule>
  </conditionalFormatting>
  <conditionalFormatting sqref="BP213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86" operator="equal">
      <formula>"OPORTUNIDADE"</formula>
    </cfRule>
  </conditionalFormatting>
  <conditionalFormatting sqref="Y241:Z241">
    <cfRule type="cellIs" dxfId="376" priority="484" operator="equal">
      <formula>"NÃO"</formula>
    </cfRule>
    <cfRule type="cellIs" dxfId="375" priority="485" operator="equal">
      <formula>"SIM"</formula>
    </cfRule>
  </conditionalFormatting>
  <conditionalFormatting sqref="BP222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79" operator="equal">
      <formula>"OPORTUNIDADE"</formula>
    </cfRule>
  </conditionalFormatting>
  <conditionalFormatting sqref="Z238">
    <cfRule type="cellIs" dxfId="373" priority="477" operator="equal">
      <formula>"NÃO"</formula>
    </cfRule>
    <cfRule type="cellIs" dxfId="372" priority="478" operator="equal">
      <formula>"SIM"</formula>
    </cfRule>
  </conditionalFormatting>
  <conditionalFormatting sqref="BK24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28" operator="equal">
      <formula>"OPORTUNIDADE"</formula>
    </cfRule>
  </conditionalFormatting>
  <conditionalFormatting sqref="Y6:Y7">
    <cfRule type="cellIs" dxfId="370" priority="426" operator="equal">
      <formula>"NÃO"</formula>
    </cfRule>
    <cfRule type="cellIs" dxfId="369" priority="427" operator="equal">
      <formula>"SIM"</formula>
    </cfRule>
  </conditionalFormatting>
  <conditionalFormatting sqref="Z7">
    <cfRule type="cellIs" dxfId="368" priority="412" operator="equal">
      <formula>"OPORTUNIDADE"</formula>
    </cfRule>
  </conditionalFormatting>
  <conditionalFormatting sqref="Z7">
    <cfRule type="cellIs" dxfId="367" priority="410" operator="equal">
      <formula>"NÃO"</formula>
    </cfRule>
    <cfRule type="cellIs" dxfId="366" priority="411" operator="equal">
      <formula>"SIM"</formula>
    </cfRule>
  </conditionalFormatting>
  <conditionalFormatting sqref="AZ7">
    <cfRule type="expression" dxfId="365" priority="422">
      <formula>#REF!=1</formula>
    </cfRule>
  </conditionalFormatting>
  <conditionalFormatting sqref="BE7 U7 AY7">
    <cfRule type="cellIs" dxfId="364" priority="421" operator="equal">
      <formula>"ERRO"</formula>
    </cfRule>
  </conditionalFormatting>
  <conditionalFormatting sqref="BP7">
    <cfRule type="cellIs" dxfId="363" priority="416" operator="equal">
      <formula>"Produção e Intervalo"</formula>
    </cfRule>
    <cfRule type="cellIs" dxfId="362" priority="417" operator="equal">
      <formula>"Aderente"</formula>
    </cfRule>
    <cfRule type="cellIs" dxfId="361" priority="418" operator="equal">
      <formula>"Intervalo"</formula>
    </cfRule>
    <cfRule type="cellIs" dxfId="360" priority="419" operator="equal">
      <formula>"Produção"</formula>
    </cfRule>
    <cfRule type="cellIs" dxfId="359" priority="420" operator="equal">
      <formula>"ERRO"</formula>
    </cfRule>
  </conditionalFormatting>
  <conditionalFormatting sqref="BQ7:BR7">
    <cfRule type="cellIs" dxfId="358" priority="413" operator="equal">
      <formula>"*"</formula>
    </cfRule>
    <cfRule type="cellIs" dxfId="357" priority="414" operator="greaterThanOrEqual">
      <formula>1</formula>
    </cfRule>
    <cfRule type="cellIs" dxfId="356" priority="415" operator="lessThan">
      <formula>1</formula>
    </cfRule>
  </conditionalFormatting>
  <conditionalFormatting sqref="BH7">
    <cfRule type="iconSet" priority="423">
      <iconSet showValue="0">
        <cfvo type="percent" val="0"/>
        <cfvo type="num" val="1"/>
        <cfvo type="num" val="1" gte="0"/>
      </iconSet>
    </cfRule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394" operator="equal">
      <formula>"OPORTUNIDADE"</formula>
    </cfRule>
  </conditionalFormatting>
  <conditionalFormatting sqref="Z6">
    <cfRule type="cellIs" dxfId="354" priority="392" operator="equal">
      <formula>"NÃO"</formula>
    </cfRule>
    <cfRule type="cellIs" dxfId="353" priority="393" operator="equal">
      <formula>"SIM"</formula>
    </cfRule>
  </conditionalFormatting>
  <conditionalFormatting sqref="AZ6">
    <cfRule type="expression" dxfId="352" priority="404">
      <formula>#REF!=1</formula>
    </cfRule>
  </conditionalFormatting>
  <conditionalFormatting sqref="U6 AY6 BE6">
    <cfRule type="cellIs" dxfId="351" priority="403" operator="equal">
      <formula>"ERRO"</formula>
    </cfRule>
  </conditionalFormatting>
  <conditionalFormatting sqref="BP6">
    <cfRule type="cellIs" dxfId="350" priority="398" operator="equal">
      <formula>"Produção e Intervalo"</formula>
    </cfRule>
    <cfRule type="cellIs" dxfId="349" priority="399" operator="equal">
      <formula>"Aderente"</formula>
    </cfRule>
    <cfRule type="cellIs" dxfId="348" priority="400" operator="equal">
      <formula>"Intervalo"</formula>
    </cfRule>
    <cfRule type="cellIs" dxfId="347" priority="401" operator="equal">
      <formula>"Produção"</formula>
    </cfRule>
    <cfRule type="cellIs" dxfId="346" priority="402" operator="equal">
      <formula>"ERRO"</formula>
    </cfRule>
  </conditionalFormatting>
  <conditionalFormatting sqref="BQ6:BR6">
    <cfRule type="cellIs" dxfId="345" priority="395" operator="equal">
      <formula>"*"</formula>
    </cfRule>
    <cfRule type="cellIs" dxfId="344" priority="396" operator="greaterThanOrEqual">
      <formula>1</formula>
    </cfRule>
    <cfRule type="cellIs" dxfId="343" priority="397" operator="lessThan">
      <formula>1</formula>
    </cfRule>
  </conditionalFormatting>
  <conditionalFormatting sqref="BI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407">
      <iconSet showValue="0">
        <cfvo type="percent" val="0"/>
        <cfvo type="num" val="1"/>
        <cfvo type="num" val="1" gte="0"/>
      </iconSet>
    </cfRule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89">
      <iconSet showValue="0">
        <cfvo type="percent" val="0"/>
        <cfvo type="num" val="1"/>
        <cfvo type="num" val="1" gte="0"/>
      </iconSet>
    </cfRule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76" operator="equal">
      <formula>"OPORTUNIDADE"</formula>
    </cfRule>
  </conditionalFormatting>
  <conditionalFormatting sqref="Z8">
    <cfRule type="cellIs" dxfId="341" priority="374" operator="equal">
      <formula>"NÃO"</formula>
    </cfRule>
    <cfRule type="cellIs" dxfId="340" priority="375" operator="equal">
      <formula>"SIM"</formula>
    </cfRule>
  </conditionalFormatting>
  <conditionalFormatting sqref="AZ8">
    <cfRule type="expression" dxfId="339" priority="386">
      <formula>#REF!=1</formula>
    </cfRule>
  </conditionalFormatting>
  <conditionalFormatting sqref="BE8 U8 AY8">
    <cfRule type="cellIs" dxfId="338" priority="385" operator="equal">
      <formula>"ERRO"</formula>
    </cfRule>
  </conditionalFormatting>
  <conditionalFormatting sqref="BP8">
    <cfRule type="cellIs" dxfId="337" priority="380" operator="equal">
      <formula>"Produção e Intervalo"</formula>
    </cfRule>
    <cfRule type="cellIs" dxfId="336" priority="381" operator="equal">
      <formula>"Aderente"</formula>
    </cfRule>
    <cfRule type="cellIs" dxfId="335" priority="382" operator="equal">
      <formula>"Intervalo"</formula>
    </cfRule>
    <cfRule type="cellIs" dxfId="334" priority="383" operator="equal">
      <formula>"Produção"</formula>
    </cfRule>
    <cfRule type="cellIs" dxfId="333" priority="384" operator="equal">
      <formula>"ERRO"</formula>
    </cfRule>
  </conditionalFormatting>
  <conditionalFormatting sqref="BQ8:BR8 BQ9:BQ10 BQ14:BQ16 BQ26:BQ33">
    <cfRule type="cellIs" dxfId="332" priority="377" operator="equal">
      <formula>"*"</formula>
    </cfRule>
    <cfRule type="cellIs" dxfId="331" priority="378" operator="greaterThanOrEqual">
      <formula>1</formula>
    </cfRule>
    <cfRule type="cellIs" dxfId="330" priority="379" operator="lessThan">
      <formula>1</formula>
    </cfRule>
  </conditionalFormatting>
  <conditionalFormatting sqref="BJ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72" operator="equal">
      <formula>"OPORTUNIDADE"</formula>
    </cfRule>
  </conditionalFormatting>
  <conditionalFormatting sqref="Y8">
    <cfRule type="cellIs" dxfId="328" priority="370" operator="equal">
      <formula>"NÃO"</formula>
    </cfRule>
    <cfRule type="cellIs" dxfId="327" priority="371" operator="equal">
      <formula>"SIM"</formula>
    </cfRule>
  </conditionalFormatting>
  <conditionalFormatting sqref="Z12">
    <cfRule type="cellIs" dxfId="326" priority="356" operator="equal">
      <formula>"OPORTUNIDADE"</formula>
    </cfRule>
  </conditionalFormatting>
  <conditionalFormatting sqref="Z12">
    <cfRule type="cellIs" dxfId="325" priority="354" operator="equal">
      <formula>"NÃO"</formula>
    </cfRule>
    <cfRule type="cellIs" dxfId="324" priority="355" operator="equal">
      <formula>"SIM"</formula>
    </cfRule>
  </conditionalFormatting>
  <conditionalFormatting sqref="AZ12">
    <cfRule type="expression" dxfId="323" priority="366">
      <formula>#REF!=1</formula>
    </cfRule>
  </conditionalFormatting>
  <conditionalFormatting sqref="U12 BE12">
    <cfRule type="cellIs" dxfId="322" priority="365" operator="equal">
      <formula>"ERRO"</formula>
    </cfRule>
  </conditionalFormatting>
  <conditionalFormatting sqref="BP12">
    <cfRule type="cellIs" dxfId="321" priority="360" operator="equal">
      <formula>"Produção e Intervalo"</formula>
    </cfRule>
    <cfRule type="cellIs" dxfId="320" priority="361" operator="equal">
      <formula>"Aderente"</formula>
    </cfRule>
    <cfRule type="cellIs" dxfId="319" priority="362" operator="equal">
      <formula>"Intervalo"</formula>
    </cfRule>
    <cfRule type="cellIs" dxfId="318" priority="363" operator="equal">
      <formula>"Produção"</formula>
    </cfRule>
    <cfRule type="cellIs" dxfId="317" priority="364" operator="equal">
      <formula>"ERRO"</formula>
    </cfRule>
  </conditionalFormatting>
  <conditionalFormatting sqref="BQ12:BR12">
    <cfRule type="cellIs" dxfId="316" priority="357" operator="equal">
      <formula>"*"</formula>
    </cfRule>
    <cfRule type="cellIs" dxfId="315" priority="358" operator="greaterThanOrEqual">
      <formula>1</formula>
    </cfRule>
    <cfRule type="cellIs" dxfId="314" priority="359" operator="lessThan">
      <formula>1</formula>
    </cfRule>
  </conditionalFormatting>
  <conditionalFormatting sqref="BH12">
    <cfRule type="iconSet" priority="367">
      <iconSet showValue="0">
        <cfvo type="percent" val="0"/>
        <cfvo type="num" val="1"/>
        <cfvo type="num" val="1" gte="0"/>
      </iconSet>
    </cfRule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53" operator="equal">
      <formula>"ERRO"</formula>
    </cfRule>
  </conditionalFormatting>
  <conditionalFormatting sqref="Y12">
    <cfRule type="cellIs" dxfId="312" priority="351" operator="equal">
      <formula>"OPORTUNIDADE"</formula>
    </cfRule>
  </conditionalFormatting>
  <conditionalFormatting sqref="Y12">
    <cfRule type="cellIs" dxfId="311" priority="349" operator="equal">
      <formula>"NÃO"</formula>
    </cfRule>
    <cfRule type="cellIs" dxfId="310" priority="350" operator="equal">
      <formula>"SIM"</formula>
    </cfRule>
  </conditionalFormatting>
  <conditionalFormatting sqref="Z30">
    <cfRule type="cellIs" dxfId="309" priority="334" operator="equal">
      <formula>"OPORTUNIDADE"</formula>
    </cfRule>
  </conditionalFormatting>
  <conditionalFormatting sqref="Z30">
    <cfRule type="cellIs" dxfId="308" priority="332" operator="equal">
      <formula>"NÃO"</formula>
    </cfRule>
    <cfRule type="cellIs" dxfId="307" priority="333" operator="equal">
      <formula>"SIM"</formula>
    </cfRule>
  </conditionalFormatting>
  <conditionalFormatting sqref="AZ30">
    <cfRule type="expression" dxfId="306" priority="344">
      <formula>#REF!=1</formula>
    </cfRule>
  </conditionalFormatting>
  <conditionalFormatting sqref="U30 BE30 AY30">
    <cfRule type="cellIs" dxfId="305" priority="343" operator="equal">
      <formula>"ERRO"</formula>
    </cfRule>
  </conditionalFormatting>
  <conditionalFormatting sqref="BP30">
    <cfRule type="cellIs" dxfId="304" priority="338" operator="equal">
      <formula>"Produção e Intervalo"</formula>
    </cfRule>
    <cfRule type="cellIs" dxfId="303" priority="339" operator="equal">
      <formula>"Aderente"</formula>
    </cfRule>
    <cfRule type="cellIs" dxfId="302" priority="340" operator="equal">
      <formula>"Intervalo"</formula>
    </cfRule>
    <cfRule type="cellIs" dxfId="301" priority="341" operator="equal">
      <formula>"Produção"</formula>
    </cfRule>
    <cfRule type="cellIs" dxfId="300" priority="342" operator="equal">
      <formula>"ERRO"</formula>
    </cfRule>
  </conditionalFormatting>
  <conditionalFormatting sqref="BR30">
    <cfRule type="cellIs" dxfId="299" priority="335" operator="equal">
      <formula>"*"</formula>
    </cfRule>
    <cfRule type="cellIs" dxfId="298" priority="336" operator="greaterThanOrEqual">
      <formula>1</formula>
    </cfRule>
    <cfRule type="cellIs" dxfId="297" priority="337" operator="lessThan">
      <formula>1</formula>
    </cfRule>
  </conditionalFormatting>
  <conditionalFormatting sqref="BH30">
    <cfRule type="iconSet" priority="345">
      <iconSet showValue="0">
        <cfvo type="percent" val="0"/>
        <cfvo type="num" val="1"/>
        <cfvo type="num" val="1" gte="0"/>
      </iconSet>
    </cfRule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317" operator="equal">
      <formula>"OPORTUNIDADE"</formula>
    </cfRule>
  </conditionalFormatting>
  <conditionalFormatting sqref="Z29">
    <cfRule type="cellIs" dxfId="295" priority="315" operator="equal">
      <formula>"NÃO"</formula>
    </cfRule>
    <cfRule type="cellIs" dxfId="294" priority="316" operator="equal">
      <formula>"SIM"</formula>
    </cfRule>
  </conditionalFormatting>
  <conditionalFormatting sqref="AZ29">
    <cfRule type="expression" dxfId="293" priority="327">
      <formula>#REF!=1</formula>
    </cfRule>
  </conditionalFormatting>
  <conditionalFormatting sqref="U29 BE29 AY29">
    <cfRule type="cellIs" dxfId="292" priority="326" operator="equal">
      <formula>"ERRO"</formula>
    </cfRule>
  </conditionalFormatting>
  <conditionalFormatting sqref="BP29">
    <cfRule type="cellIs" dxfId="291" priority="321" operator="equal">
      <formula>"Produção e Intervalo"</formula>
    </cfRule>
    <cfRule type="cellIs" dxfId="290" priority="322" operator="equal">
      <formula>"Aderente"</formula>
    </cfRule>
    <cfRule type="cellIs" dxfId="289" priority="323" operator="equal">
      <formula>"Intervalo"</formula>
    </cfRule>
    <cfRule type="cellIs" dxfId="288" priority="324" operator="equal">
      <formula>"Produção"</formula>
    </cfRule>
    <cfRule type="cellIs" dxfId="287" priority="325" operator="equal">
      <formula>"ERRO"</formula>
    </cfRule>
  </conditionalFormatting>
  <conditionalFormatting sqref="BR29">
    <cfRule type="cellIs" dxfId="286" priority="318" operator="equal">
      <formula>"*"</formula>
    </cfRule>
    <cfRule type="cellIs" dxfId="285" priority="319" operator="greaterThanOrEqual">
      <formula>1</formula>
    </cfRule>
    <cfRule type="cellIs" dxfId="284" priority="320" operator="lessThan">
      <formula>1</formula>
    </cfRule>
  </conditionalFormatting>
  <conditionalFormatting sqref="BH29">
    <cfRule type="iconSet" priority="328">
      <iconSet showValue="0">
        <cfvo type="percent" val="0"/>
        <cfvo type="num" val="1"/>
        <cfvo type="num" val="1" gte="0"/>
      </iconSet>
    </cfRule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311" operator="equal">
      <formula>"OPORTUNIDADE"</formula>
    </cfRule>
  </conditionalFormatting>
  <conditionalFormatting sqref="Y29:Y30">
    <cfRule type="cellIs" dxfId="282" priority="309" operator="equal">
      <formula>"NÃO"</formula>
    </cfRule>
    <cfRule type="cellIs" dxfId="281" priority="310" operator="equal">
      <formula>"SIM"</formula>
    </cfRule>
  </conditionalFormatting>
  <conditionalFormatting sqref="Z31">
    <cfRule type="cellIs" dxfId="280" priority="296" operator="equal">
      <formula>"OPORTUNIDADE"</formula>
    </cfRule>
  </conditionalFormatting>
  <conditionalFormatting sqref="Z31">
    <cfRule type="cellIs" dxfId="279" priority="294" operator="equal">
      <formula>"NÃO"</formula>
    </cfRule>
    <cfRule type="cellIs" dxfId="278" priority="295" operator="equal">
      <formula>"SIM"</formula>
    </cfRule>
  </conditionalFormatting>
  <conditionalFormatting sqref="AZ31">
    <cfRule type="expression" dxfId="277" priority="306">
      <formula>#REF!=1</formula>
    </cfRule>
  </conditionalFormatting>
  <conditionalFormatting sqref="BE31 U31 AY31:AY33">
    <cfRule type="cellIs" dxfId="276" priority="305" operator="equal">
      <formula>"ERRO"</formula>
    </cfRule>
  </conditionalFormatting>
  <conditionalFormatting sqref="BR31">
    <cfRule type="cellIs" dxfId="275" priority="297" operator="equal">
      <formula>"*"</formula>
    </cfRule>
    <cfRule type="cellIs" dxfId="274" priority="298" operator="greaterThanOrEqual">
      <formula>1</formula>
    </cfRule>
    <cfRule type="cellIs" dxfId="273" priority="299" operator="lessThan">
      <formula>1</formula>
    </cfRule>
  </conditionalFormatting>
  <conditionalFormatting sqref="BI31:BJ3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91">
      <iconSet showValue="0">
        <cfvo type="percent" val="0"/>
        <cfvo type="num" val="1"/>
        <cfvo type="num" val="1" gte="0"/>
      </iconSet>
    </cfRule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86" operator="equal">
      <formula>"OPORTUNIDADE"</formula>
    </cfRule>
  </conditionalFormatting>
  <conditionalFormatting sqref="Y31:Y33">
    <cfRule type="cellIs" dxfId="271" priority="284" operator="equal">
      <formula>"NÃO"</formula>
    </cfRule>
    <cfRule type="cellIs" dxfId="270" priority="285" operator="equal">
      <formula>"SIM"</formula>
    </cfRule>
  </conditionalFormatting>
  <conditionalFormatting sqref="Y15:Z15">
    <cfRule type="cellIs" dxfId="269" priority="267" operator="equal">
      <formula>"OPORTUNIDADE"</formula>
    </cfRule>
  </conditionalFormatting>
  <conditionalFormatting sqref="Y15:Z15">
    <cfRule type="cellIs" dxfId="268" priority="265" operator="equal">
      <formula>"NÃO"</formula>
    </cfRule>
    <cfRule type="cellIs" dxfId="267" priority="266" operator="equal">
      <formula>"SIM"</formula>
    </cfRule>
  </conditionalFormatting>
  <conditionalFormatting sqref="AZ15">
    <cfRule type="expression" dxfId="266" priority="277">
      <formula>#REF!=1</formula>
    </cfRule>
  </conditionalFormatting>
  <conditionalFormatting sqref="U15 BE15 AY15">
    <cfRule type="cellIs" dxfId="265" priority="276" operator="equal">
      <formula>"ERRO"</formula>
    </cfRule>
  </conditionalFormatting>
  <conditionalFormatting sqref="BR15">
    <cfRule type="cellIs" dxfId="264" priority="268" operator="equal">
      <formula>"*"</formula>
    </cfRule>
    <cfRule type="cellIs" dxfId="263" priority="269" operator="greaterThanOrEqual">
      <formula>1</formula>
    </cfRule>
    <cfRule type="cellIs" dxfId="262" priority="270" operator="lessThan">
      <formula>1</formula>
    </cfRule>
  </conditionalFormatting>
  <conditionalFormatting sqref="BJ15:BK1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82">
      <iconSet showValue="0">
        <cfvo type="percent" val="0"/>
        <cfvo type="num" val="1"/>
        <cfvo type="num" val="1" gte="0"/>
      </iconSet>
    </cfRule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46" operator="equal">
      <formula>"OPORTUNIDADE"</formula>
    </cfRule>
  </conditionalFormatting>
  <conditionalFormatting sqref="Z32">
    <cfRule type="cellIs" dxfId="260" priority="244" operator="equal">
      <formula>"NÃO"</formula>
    </cfRule>
    <cfRule type="cellIs" dxfId="259" priority="245" operator="equal">
      <formula>"SIM"</formula>
    </cfRule>
  </conditionalFormatting>
  <conditionalFormatting sqref="AZ32">
    <cfRule type="expression" dxfId="258" priority="256">
      <formula>#REF!=1</formula>
    </cfRule>
  </conditionalFormatting>
  <conditionalFormatting sqref="BE32 U32">
    <cfRule type="cellIs" dxfId="257" priority="255" operator="equal">
      <formula>"ERRO"</formula>
    </cfRule>
  </conditionalFormatting>
  <conditionalFormatting sqref="BR32">
    <cfRule type="cellIs" dxfId="256" priority="247" operator="equal">
      <formula>"*"</formula>
    </cfRule>
    <cfRule type="cellIs" dxfId="255" priority="248" operator="greaterThanOrEqual">
      <formula>1</formula>
    </cfRule>
    <cfRule type="cellIs" dxfId="254" priority="249" operator="lessThan">
      <formula>1</formula>
    </cfRule>
  </conditionalFormatting>
  <conditionalFormatting sqref="BI3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59">
      <iconSet showValue="0">
        <cfvo type="percent" val="0"/>
        <cfvo type="num" val="1"/>
        <cfvo type="num" val="1" gte="0"/>
      </iconSet>
    </cfRule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24" operator="equal">
      <formula>"OPORTUNIDADE"</formula>
    </cfRule>
  </conditionalFormatting>
  <conditionalFormatting sqref="Z33">
    <cfRule type="cellIs" dxfId="252" priority="222" operator="equal">
      <formula>"NÃO"</formula>
    </cfRule>
    <cfRule type="cellIs" dxfId="251" priority="223" operator="equal">
      <formula>"SIM"</formula>
    </cfRule>
  </conditionalFormatting>
  <conditionalFormatting sqref="AZ33">
    <cfRule type="expression" dxfId="250" priority="234">
      <formula>#REF!=1</formula>
    </cfRule>
  </conditionalFormatting>
  <conditionalFormatting sqref="BE33 U33">
    <cfRule type="cellIs" dxfId="249" priority="233" operator="equal">
      <formula>"ERRO"</formula>
    </cfRule>
  </conditionalFormatting>
  <conditionalFormatting sqref="BR33">
    <cfRule type="cellIs" dxfId="248" priority="225" operator="equal">
      <formula>"*"</formula>
    </cfRule>
    <cfRule type="cellIs" dxfId="247" priority="226" operator="greaterThanOrEqual">
      <formula>1</formula>
    </cfRule>
    <cfRule type="cellIs" dxfId="246" priority="227" operator="lessThan">
      <formula>1</formula>
    </cfRule>
  </conditionalFormatting>
  <conditionalFormatting sqref="BH33">
    <cfRule type="iconSet" priority="235">
      <iconSet showValue="0">
        <cfvo type="percent" val="0"/>
        <cfvo type="num" val="1"/>
        <cfvo type="num" val="1" gte="0"/>
      </iconSet>
    </cfRule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204" operator="equal">
      <formula>"OPORTUNIDADE"</formula>
    </cfRule>
  </conditionalFormatting>
  <conditionalFormatting sqref="Y26:Z26">
    <cfRule type="cellIs" dxfId="244" priority="202" operator="equal">
      <formula>"NÃO"</formula>
    </cfRule>
    <cfRule type="cellIs" dxfId="243" priority="203" operator="equal">
      <formula>"SIM"</formula>
    </cfRule>
  </conditionalFormatting>
  <conditionalFormatting sqref="AZ26">
    <cfRule type="expression" dxfId="242" priority="214">
      <formula>#REF!=1</formula>
    </cfRule>
  </conditionalFormatting>
  <conditionalFormatting sqref="U26 BE26 AY26">
    <cfRule type="cellIs" dxfId="241" priority="213" operator="equal">
      <formula>"ERRO"</formula>
    </cfRule>
  </conditionalFormatting>
  <conditionalFormatting sqref="BJ26:BK2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218">
      <iconSet showValue="0">
        <cfvo type="percent" val="0"/>
        <cfvo type="num" val="1"/>
        <cfvo type="num" val="1" gte="0"/>
      </iconSet>
    </cfRule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83" operator="equal">
      <formula>"OPORTUNIDADE"</formula>
    </cfRule>
  </conditionalFormatting>
  <conditionalFormatting sqref="Y27:Z27">
    <cfRule type="cellIs" dxfId="239" priority="181" operator="equal">
      <formula>"NÃO"</formula>
    </cfRule>
    <cfRule type="cellIs" dxfId="238" priority="182" operator="equal">
      <formula>"SIM"</formula>
    </cfRule>
  </conditionalFormatting>
  <conditionalFormatting sqref="AZ27">
    <cfRule type="expression" dxfId="237" priority="193">
      <formula>#REF!=1</formula>
    </cfRule>
  </conditionalFormatting>
  <conditionalFormatting sqref="AY27 BE27 U27">
    <cfRule type="cellIs" dxfId="236" priority="192" operator="equal">
      <formula>"ERRO"</formula>
    </cfRule>
  </conditionalFormatting>
  <conditionalFormatting sqref="BR27">
    <cfRule type="cellIs" dxfId="235" priority="184" operator="equal">
      <formula>"*"</formula>
    </cfRule>
    <cfRule type="cellIs" dxfId="234" priority="185" operator="greaterThanOrEqual">
      <formula>1</formula>
    </cfRule>
    <cfRule type="cellIs" dxfId="233" priority="186" operator="lessThan">
      <formula>1</formula>
    </cfRule>
  </conditionalFormatting>
  <conditionalFormatting sqref="BJ2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67" operator="equal">
      <formula>"OPORTUNIDADE"</formula>
    </cfRule>
  </conditionalFormatting>
  <conditionalFormatting sqref="Z10">
    <cfRule type="cellIs" dxfId="231" priority="165" operator="equal">
      <formula>"NÃO"</formula>
    </cfRule>
    <cfRule type="cellIs" dxfId="230" priority="166" operator="equal">
      <formula>"SIM"</formula>
    </cfRule>
  </conditionalFormatting>
  <conditionalFormatting sqref="AZ10">
    <cfRule type="expression" dxfId="229" priority="177">
      <formula>#REF!=1</formula>
    </cfRule>
  </conditionalFormatting>
  <conditionalFormatting sqref="U10 BE10">
    <cfRule type="cellIs" dxfId="228" priority="176" operator="equal">
      <formula>"ERRO"</formula>
    </cfRule>
  </conditionalFormatting>
  <conditionalFormatting sqref="BP10">
    <cfRule type="cellIs" dxfId="227" priority="171" operator="equal">
      <formula>"Produção e Intervalo"</formula>
    </cfRule>
    <cfRule type="cellIs" dxfId="226" priority="172" operator="equal">
      <formula>"Aderente"</formula>
    </cfRule>
    <cfRule type="cellIs" dxfId="225" priority="173" operator="equal">
      <formula>"Intervalo"</formula>
    </cfRule>
    <cfRule type="cellIs" dxfId="224" priority="174" operator="equal">
      <formula>"Produção"</formula>
    </cfRule>
    <cfRule type="cellIs" dxfId="223" priority="175" operator="equal">
      <formula>"ERRO"</formula>
    </cfRule>
  </conditionalFormatting>
  <conditionalFormatting sqref="BR10">
    <cfRule type="cellIs" dxfId="222" priority="168" operator="equal">
      <formula>"*"</formula>
    </cfRule>
    <cfRule type="cellIs" dxfId="221" priority="169" operator="greaterThanOrEqual">
      <formula>1</formula>
    </cfRule>
    <cfRule type="cellIs" dxfId="220" priority="170" operator="lessThan">
      <formula>1</formula>
    </cfRule>
  </conditionalFormatting>
  <conditionalFormatting sqref="BH10">
    <cfRule type="iconSet" priority="178">
      <iconSet showValue="0">
        <cfvo type="percent" val="0"/>
        <cfvo type="num" val="1"/>
        <cfvo type="num" val="1" gte="0"/>
      </iconSet>
    </cfRule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64" operator="equal">
      <formula>"ERRO"</formula>
    </cfRule>
  </conditionalFormatting>
  <conditionalFormatting sqref="Y10">
    <cfRule type="cellIs" dxfId="218" priority="162" operator="equal">
      <formula>"OPORTUNIDADE"</formula>
    </cfRule>
  </conditionalFormatting>
  <conditionalFormatting sqref="Y10">
    <cfRule type="cellIs" dxfId="217" priority="160" operator="equal">
      <formula>"NÃO"</formula>
    </cfRule>
    <cfRule type="cellIs" dxfId="216" priority="161" operator="equal">
      <formula>"SIM"</formula>
    </cfRule>
  </conditionalFormatting>
  <conditionalFormatting sqref="BK1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31" operator="equal">
      <formula>"OPORTUNIDADE"</formula>
    </cfRule>
  </conditionalFormatting>
  <conditionalFormatting sqref="Z40">
    <cfRule type="cellIs" dxfId="214" priority="129" operator="equal">
      <formula>"NÃO"</formula>
    </cfRule>
    <cfRule type="cellIs" dxfId="213" priority="130" operator="equal">
      <formula>"SIM"</formula>
    </cfRule>
  </conditionalFormatting>
  <conditionalFormatting sqref="Z38">
    <cfRule type="cellIs" dxfId="212" priority="125" operator="equal">
      <formula>"OPORTUNIDADE"</formula>
    </cfRule>
  </conditionalFormatting>
  <conditionalFormatting sqref="Z38">
    <cfRule type="cellIs" dxfId="211" priority="123" operator="equal">
      <formula>"NÃO"</formula>
    </cfRule>
    <cfRule type="cellIs" dxfId="210" priority="124" operator="equal">
      <formula>"SIM"</formula>
    </cfRule>
  </conditionalFormatting>
  <conditionalFormatting sqref="Z37">
    <cfRule type="cellIs" dxfId="209" priority="122" operator="equal">
      <formula>"OPORTUNIDADE"</formula>
    </cfRule>
  </conditionalFormatting>
  <conditionalFormatting sqref="Z37">
    <cfRule type="cellIs" dxfId="208" priority="120" operator="equal">
      <formula>"NÃO"</formula>
    </cfRule>
    <cfRule type="cellIs" dxfId="207" priority="121" operator="equal">
      <formula>"SIM"</formula>
    </cfRule>
  </conditionalFormatting>
  <conditionalFormatting sqref="Z39">
    <cfRule type="cellIs" dxfId="206" priority="119" operator="equal">
      <formula>"OPORTUNIDADE"</formula>
    </cfRule>
  </conditionalFormatting>
  <conditionalFormatting sqref="Z39">
    <cfRule type="cellIs" dxfId="205" priority="117" operator="equal">
      <formula>"NÃO"</formula>
    </cfRule>
    <cfRule type="cellIs" dxfId="204" priority="118" operator="equal">
      <formula>"SIM"</formula>
    </cfRule>
  </conditionalFormatting>
  <conditionalFormatting sqref="Z41">
    <cfRule type="cellIs" dxfId="203" priority="113" operator="equal">
      <formula>"OPORTUNIDADE"</formula>
    </cfRule>
  </conditionalFormatting>
  <conditionalFormatting sqref="Z41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Z45">
    <cfRule type="cellIs" dxfId="200" priority="107" operator="equal">
      <formula>"OPORTUNIDADE"</formula>
    </cfRule>
  </conditionalFormatting>
  <conditionalFormatting sqref="Z45">
    <cfRule type="cellIs" dxfId="199" priority="105" operator="equal">
      <formula>"NÃO"</formula>
    </cfRule>
    <cfRule type="cellIs" dxfId="198" priority="106" operator="equal">
      <formula>"SIM"</formula>
    </cfRule>
  </conditionalFormatting>
  <conditionalFormatting sqref="Z47">
    <cfRule type="cellIs" dxfId="197" priority="101" operator="equal">
      <formula>"OPORTUNIDADE"</formula>
    </cfRule>
  </conditionalFormatting>
  <conditionalFormatting sqref="Z47">
    <cfRule type="cellIs" dxfId="196" priority="99" operator="equal">
      <formula>"NÃO"</formula>
    </cfRule>
    <cfRule type="cellIs" dxfId="195" priority="100" operator="equal">
      <formula>"SIM"</formula>
    </cfRule>
  </conditionalFormatting>
  <conditionalFormatting sqref="BP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69" operator="equal">
      <formula>"OPORTUNIDADE"</formula>
    </cfRule>
  </conditionalFormatting>
  <conditionalFormatting sqref="Y66:Z66">
    <cfRule type="cellIs" dxfId="193" priority="67" operator="equal">
      <formula>"NÃO"</formula>
    </cfRule>
    <cfRule type="cellIs" dxfId="192" priority="68" operator="equal">
      <formula>"SIM"</formula>
    </cfRule>
  </conditionalFormatting>
  <conditionalFormatting sqref="Y67:Z67">
    <cfRule type="cellIs" dxfId="191" priority="66" operator="equal">
      <formula>"OPORTUNIDADE"</formula>
    </cfRule>
  </conditionalFormatting>
  <conditionalFormatting sqref="Y67:Z67">
    <cfRule type="cellIs" dxfId="190" priority="64" operator="equal">
      <formula>"NÃO"</formula>
    </cfRule>
    <cfRule type="cellIs" dxfId="189" priority="65" operator="equal">
      <formula>"SIM"</formula>
    </cfRule>
  </conditionalFormatting>
  <conditionalFormatting sqref="Y68:Z68">
    <cfRule type="cellIs" dxfId="188" priority="63" operator="equal">
      <formula>"OPORTUNIDADE"</formula>
    </cfRule>
  </conditionalFormatting>
  <conditionalFormatting sqref="Y68:Z68">
    <cfRule type="cellIs" dxfId="187" priority="61" operator="equal">
      <formula>"NÃO"</formula>
    </cfRule>
    <cfRule type="cellIs" dxfId="186" priority="62" operator="equal">
      <formula>"SIM"</formula>
    </cfRule>
  </conditionalFormatting>
  <conditionalFormatting sqref="Y69:Z69">
    <cfRule type="cellIs" dxfId="185" priority="57" operator="equal">
      <formula>"OPORTUNIDADE"</formula>
    </cfRule>
  </conditionalFormatting>
  <conditionalFormatting sqref="Y69:Z69">
    <cfRule type="cellIs" dxfId="184" priority="55" operator="equal">
      <formula>"NÃO"</formula>
    </cfRule>
    <cfRule type="cellIs" dxfId="183" priority="56" operator="equal">
      <formula>"SIM"</formula>
    </cfRule>
  </conditionalFormatting>
  <conditionalFormatting sqref="Y70:Z70">
    <cfRule type="cellIs" dxfId="182" priority="54" operator="equal">
      <formula>"OPORTUNIDADE"</formula>
    </cfRule>
  </conditionalFormatting>
  <conditionalFormatting sqref="Y70:Z70">
    <cfRule type="cellIs" dxfId="181" priority="52" operator="equal">
      <formula>"NÃO"</formula>
    </cfRule>
    <cfRule type="cellIs" dxfId="180" priority="53" operator="equal">
      <formula>"SIM"</formula>
    </cfRule>
  </conditionalFormatting>
  <conditionalFormatting sqref="Y71:Z71">
    <cfRule type="cellIs" dxfId="179" priority="51" operator="equal">
      <formula>"OPORTUNIDADE"</formula>
    </cfRule>
  </conditionalFormatting>
  <conditionalFormatting sqref="Y71:Z71">
    <cfRule type="cellIs" dxfId="178" priority="49" operator="equal">
      <formula>"NÃO"</formula>
    </cfRule>
    <cfRule type="cellIs" dxfId="177" priority="50" operator="equal">
      <formula>"SIM"</formula>
    </cfRule>
  </conditionalFormatting>
  <conditionalFormatting sqref="BP4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47" operator="equal">
      <formula>"OPORTUNIDADE"</formula>
    </cfRule>
  </conditionalFormatting>
  <conditionalFormatting sqref="Y71:Z71">
    <cfRule type="cellIs" dxfId="175" priority="45" operator="equal">
      <formula>"NÃO"</formula>
    </cfRule>
    <cfRule type="cellIs" dxfId="174" priority="46" operator="equal">
      <formula>"SIM"</formula>
    </cfRule>
  </conditionalFormatting>
  <conditionalFormatting sqref="Y84:Z84">
    <cfRule type="cellIs" dxfId="173" priority="41" operator="equal">
      <formula>"OPORTUNIDADE"</formula>
    </cfRule>
  </conditionalFormatting>
  <conditionalFormatting sqref="Y84:Z84">
    <cfRule type="cellIs" dxfId="172" priority="39" operator="equal">
      <formula>"NÃO"</formula>
    </cfRule>
    <cfRule type="cellIs" dxfId="171" priority="40" operator="equal">
      <formula>"SIM"</formula>
    </cfRule>
  </conditionalFormatting>
  <conditionalFormatting sqref="Y71:Z71">
    <cfRule type="cellIs" dxfId="170" priority="38" operator="equal">
      <formula>"OPORTUNIDADE"</formula>
    </cfRule>
  </conditionalFormatting>
  <conditionalFormatting sqref="Y71:Z71">
    <cfRule type="cellIs" dxfId="169" priority="36" operator="equal">
      <formula>"NÃO"</formula>
    </cfRule>
    <cfRule type="cellIs" dxfId="168" priority="37" operator="equal">
      <formula>"SIM"</formula>
    </cfRule>
  </conditionalFormatting>
  <conditionalFormatting sqref="Y70:Z70">
    <cfRule type="cellIs" dxfId="167" priority="35" operator="equal">
      <formula>"OPORTUNIDADE"</formula>
    </cfRule>
  </conditionalFormatting>
  <conditionalFormatting sqref="Y70:Z70">
    <cfRule type="cellIs" dxfId="166" priority="33" operator="equal">
      <formula>"NÃO"</formula>
    </cfRule>
    <cfRule type="cellIs" dxfId="165" priority="34" operator="equal">
      <formula>"SIM"</formula>
    </cfRule>
  </conditionalFormatting>
  <conditionalFormatting sqref="Y70:Z70">
    <cfRule type="cellIs" dxfId="164" priority="32" operator="equal">
      <formula>"OPORTUNIDADE"</formula>
    </cfRule>
  </conditionalFormatting>
  <conditionalFormatting sqref="Y70:Z70">
    <cfRule type="cellIs" dxfId="163" priority="30" operator="equal">
      <formula>"NÃO"</formula>
    </cfRule>
    <cfRule type="cellIs" dxfId="162" priority="31" operator="equal">
      <formula>"SIM"</formula>
    </cfRule>
  </conditionalFormatting>
  <conditionalFormatting sqref="Y71:Z71">
    <cfRule type="cellIs" dxfId="161" priority="29" operator="equal">
      <formula>"OPORTUNIDADE"</formula>
    </cfRule>
  </conditionalFormatting>
  <conditionalFormatting sqref="Y71:Z71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Y72:Z72">
    <cfRule type="cellIs" dxfId="158" priority="26" operator="equal">
      <formula>"OPORTUNIDADE"</formula>
    </cfRule>
  </conditionalFormatting>
  <conditionalFormatting sqref="Y72:Z72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J81:BK8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N62:BO62 BM32:BM784" xr:uid="{5660C63F-E48A-4B22-8676-2173D1C5D5AE}">
      <formula1>IMPCAUSADOR</formula1>
    </dataValidation>
    <dataValidation type="list" allowBlank="1" showInputMessage="1" showErrorMessage="1" sqref="BM31 BN6:BN25 BN787 BM26 BN27:BN30 BN32:BN61 BN63:BN784" xr:uid="{83E6D9B7-9D50-48B7-9A7D-60667A977272}">
      <formula1>INDIRECT(SUBSTITUTE(BL6," ",""))</formula1>
    </dataValidation>
    <dataValidation type="list" allowBlank="1" showInputMessage="1" showErrorMessage="1" sqref="BN31 BN26 BO6:BO61 BO63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82:J414 J63:J64 J54:J55 J57:J59 J61 J77:J79 J66:J70 J72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1113</v>
      </c>
      <c r="Q1" s="292"/>
      <c r="R1" s="121"/>
      <c r="T1" s="92"/>
      <c r="U1" s="293" t="s">
        <v>1270</v>
      </c>
      <c r="V1" s="293"/>
      <c r="W1" s="293"/>
    </row>
    <row r="2" spans="1:23" s="90" customFormat="1">
      <c r="A2" s="93" t="s">
        <v>1271</v>
      </c>
      <c r="B2" s="93" t="s">
        <v>1272</v>
      </c>
      <c r="C2" s="93" t="s">
        <v>511</v>
      </c>
      <c r="D2" s="94" t="s">
        <v>1065</v>
      </c>
      <c r="E2" s="94" t="s">
        <v>1066</v>
      </c>
      <c r="F2" s="94" t="s">
        <v>1273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1274</v>
      </c>
      <c r="T2" s="97" t="s">
        <v>1068</v>
      </c>
      <c r="U2" s="168">
        <f ca="1">TODAY()-1</f>
        <v>45993</v>
      </c>
      <c r="V2" s="168">
        <f ca="1">U2-1</f>
        <v>45992</v>
      </c>
      <c r="W2" s="168">
        <f ca="1">V2-1</f>
        <v>45991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>
        <f ca="1">_xlfn.XLOOKUP(G3&amp;$V$2,BS_CONTROLE[CHAVE],BS_CONTROLE[Quantidade_11],"-")</f>
        <v>0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>
        <f ca="1">_xlfn.XLOOKUP(G4&amp;$V$2,BS_CONTROLE[CHAVE],BS_CONTROLE[Quantidade_11],"-")</f>
        <v>0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>
        <f ca="1">_xlfn.XLOOKUP(G5&amp;$V$2,BS_CONTROLE[CHAVE],BS_CONTROLE[Quantidade_11],"-")</f>
        <v>0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>
        <f ca="1">_xlfn.XLOOKUP(G6&amp;$V$2,BS_CONTROLE[CHAVE],BS_CONTROLE[Quantidade_11],"-")</f>
        <v>0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>
        <f ca="1">_xlfn.XLOOKUP(G7&amp;$V$2,BS_CONTROLE[CHAVE],BS_CONTROLE[Quantidade_11],"-")</f>
        <v>0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>
        <f ca="1">_xlfn.XLOOKUP(G8&amp;$V$2,BS_CONTROLE[CHAVE],BS_CONTROLE[Quantidade_11],"-")</f>
        <v>0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>
        <f ca="1">_xlfn.XLOOKUP(G11&amp;$V$2,BS_CONTROLE[CHAVE],BS_CONTROLE[Quantidade_11],"-")</f>
        <v>0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>
        <f ca="1">_xlfn.XLOOKUP(G12&amp;$V$2,BS_CONTROLE[CHAVE],BS_CONTROLE[Quantidade_11],"-")</f>
        <v>0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>
        <f ca="1">_xlfn.XLOOKUP(G13&amp;$V$2,BS_CONTROLE[CHAVE],BS_CONTROLE[Quantidade_11],"-")</f>
        <v>0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>
        <f ca="1">_xlfn.XLOOKUP(G20&amp;$U$2,BS_CONTROLE[CHAVE],BS_CONTROLE[Quantidade_11],"-")</f>
        <v>0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>
        <f ca="1">_xlfn.XLOOKUP(G23&amp;$V$2,BS_CONTROLE[CHAVE],BS_CONTROLE[Quantidade_11],"-")</f>
        <v>121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>
        <f ca="1">_xlfn.XLOOKUP(G24&amp;$V$2,BS_CONTROLE[CHAVE],BS_CONTROLE[Quantidade_11],"-")</f>
        <v>0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1</v>
      </c>
      <c r="V25" s="167">
        <f ca="1">_xlfn.XLOOKUP(G25&amp;$V$2,BS_CONTROLE[CHAVE],BS_CONTROLE[Quantidade_11],"-")</f>
        <v>0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>
        <f ca="1">_xlfn.XLOOKUP(G26&amp;$V$2,BS_CONTROLE[CHAVE],BS_CONTROLE[Quantidade_11],"-")</f>
        <v>0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>
        <f ca="1">_xlfn.XLOOKUP(G27&amp;$V$2,BS_CONTROLE[CHAVE],BS_CONTROLE[Quantidade_11],"-")</f>
        <v>0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215</v>
      </c>
      <c r="V28" s="167">
        <f ca="1">_xlfn.XLOOKUP(G28&amp;$V$2,BS_CONTROLE[CHAVE],BS_CONTROLE[Quantidade_11],"-")</f>
        <v>2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450</v>
      </c>
      <c r="V29" s="167">
        <f ca="1">_xlfn.XLOOKUP(G29&amp;$V$2,BS_CONTROLE[CHAVE],BS_CONTROLE[Quantidade_11],"-")</f>
        <v>75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1</v>
      </c>
      <c r="V30" s="167">
        <f ca="1">_xlfn.XLOOKUP(G30&amp;$V$2,BS_CONTROLE[CHAVE],BS_CONTROLE[Quantidade_11],"-")</f>
        <v>0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>
        <f ca="1">_xlfn.XLOOKUP(G33&amp;$V$2,BS_CONTROLE[CHAVE],BS_CONTROLE[Quantidade_11],"-")</f>
        <v>0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>
        <f ca="1">_xlfn.XLOOKUP(G34&amp;$V$2,BS_CONTROLE[CHAVE],BS_CONTROLE[Quantidade_11],"-")</f>
        <v>0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>
        <f ca="1">_xlfn.XLOOKUP(G35&amp;$V$2,BS_CONTROLE[CHAVE],BS_CONTROLE[Quantidade_11],"-")</f>
        <v>0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>
        <f ca="1">_xlfn.XLOOKUP(G36&amp;$U$2,BS_CONTROLE[CHAVE],BS_CONTROLE[Quantidade_11],"-")</f>
        <v>0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>
        <f ca="1">_xlfn.XLOOKUP(G37&amp;$V$2,BS_CONTROLE[CHAVE],BS_CONTROLE[Quantidade_11],"-")</f>
        <v>0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>
        <f ca="1">_xlfn.XLOOKUP(G38&amp;$V$2,BS_CONTROLE[CHAVE],BS_CONTROLE[Quantidade_11],"-")</f>
        <v>0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>
        <f ca="1">_xlfn.XLOOKUP(G40&amp;$V$2,BS_CONTROLE[CHAVE],BS_CONTROLE[Quantidade_11],"-")</f>
        <v>0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>
        <f ca="1">_xlfn.XLOOKUP(G41&amp;$V$2,BS_CONTROLE[CHAVE],BS_CONTROLE[Quantidade_11],"-")</f>
        <v>0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>
        <f ca="1">_xlfn.XLOOKUP(G42&amp;$V$2,BS_CONTROLE[CHAVE],BS_CONTROLE[Quantidade_11],"-")</f>
        <v>0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>
        <f ca="1">_xlfn.XLOOKUP(G43&amp;$U$2,BS_CONTROLE[CHAVE],BS_CONTROLE[Quantidade_11],"-")</f>
        <v>0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>
        <f ca="1">_xlfn.XLOOKUP(G44&amp;$U$2,BS_CONTROLE[CHAVE],BS_CONTROLE[Quantidade_11],"-")</f>
        <v>0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1</v>
      </c>
      <c r="V46" s="167">
        <f ca="1">_xlfn.XLOOKUP(G46&amp;$V$2,BS_CONTROLE[CHAVE],BS_CONTROLE[Quantidade_11],"-")</f>
        <v>0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>
        <f ca="1">_xlfn.XLOOKUP(G47&amp;$V$2,BS_CONTROLE[CHAVE],BS_CONTROLE[Quantidade_11],"-")</f>
        <v>0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>
        <f ca="1">_xlfn.XLOOKUP(G48&amp;$V$2,BS_CONTROLE[CHAVE],BS_CONTROLE[Quantidade_11],"-")</f>
        <v>0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1</v>
      </c>
      <c r="V49" s="167">
        <f ca="1">_xlfn.XLOOKUP(G49&amp;$V$2,BS_CONTROLE[CHAVE],BS_CONTROLE[Quantidade_11],"-")</f>
        <v>0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450</v>
      </c>
      <c r="V50" s="167">
        <f ca="1">_xlfn.XLOOKUP(G50&amp;$V$2,BS_CONTROLE[CHAVE],BS_CONTROLE[Quantidade_11],"-")</f>
        <v>75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215</v>
      </c>
      <c r="V51" s="167">
        <f ca="1">_xlfn.XLOOKUP(G51&amp;$V$2,BS_CONTROLE[CHAVE],BS_CONTROLE[Quantidade_11],"-")</f>
        <v>2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>
        <f ca="1">_xlfn.XLOOKUP(G53&amp;$V$2,BS_CONTROLE[CHAVE],BS_CONTROLE[Quantidade_11],"-")</f>
        <v>0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>
        <f ca="1">_xlfn.XLOOKUP(G55&amp;$V$2,BS_CONTROLE[CHAVE],BS_CONTROLE[Quantidade_11],"-")</f>
        <v>0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>
        <f ca="1">_xlfn.XLOOKUP(G56&amp;$V$2,BS_CONTROLE[CHAVE],BS_CONTROLE[Quantidade_11],"-")</f>
        <v>0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>
        <f ca="1">_xlfn.XLOOKUP(G57&amp;$U$2,BS_CONTROLE[CHAVE],BS_CONTROLE[Quantidade_11],"-")</f>
        <v>0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>
        <f ca="1">_xlfn.XLOOKUP(G58&amp;$V$2,BS_CONTROLE[CHAVE],BS_CONTROLE[Quantidade_11],"-")</f>
        <v>0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>
        <f ca="1">_xlfn.XLOOKUP(G59&amp;$V$2,BS_CONTROLE[CHAVE],BS_CONTROLE[Quantidade_11],"-")</f>
        <v>0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>
        <f ca="1">_xlfn.XLOOKUP(G60&amp;$V$2,BS_CONTROLE[CHAVE],BS_CONTROLE[Quantidade_11],"-")</f>
        <v>0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>
        <f ca="1">_xlfn.XLOOKUP(G61&amp;$V$2,BS_CONTROLE[CHAVE],BS_CONTROLE[Quantidade_11],"-")</f>
        <v>0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>
        <f ca="1">_xlfn.XLOOKUP(G62&amp;$V$2,BS_CONTROLE[CHAVE],BS_CONTROLE[Quantidade_11],"-")</f>
        <v>0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K58K592</v>
      </c>
      <c r="J66" s="178" t="str">
        <f>IF(SP_NORTE!I69="","*",SP_NORTE!I69)</f>
        <v>K58K592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A73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 t="str">
        <f ca="1">_xlfn.XLOOKUP(G69&amp;$U$2,BS_CONTROLE[CHAVE],BS_CONTROLE[Quantidade_11],"-")</f>
        <v>-</v>
      </c>
      <c r="V69" s="167">
        <f ca="1">_xlfn.XLOOKUP(G69&amp;$V$2,BS_CONTROLE[CHAVE],BS_CONTROLE[Quantidade_11],"-")</f>
        <v>0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1</v>
      </c>
      <c r="V70" s="167">
        <f ca="1">_xlfn.XLOOKUP(G70&amp;$V$2,BS_CONTROLE[CHAVE],BS_CONTROLE[Quantidade_11],"-")</f>
        <v>0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>
        <f>IF(SP_NORTE!B75="","*",SP_NORTE!B75)</f>
        <v>45994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>
        <f ca="1">_xlfn.XLOOKUP(G72&amp;$V$2,BS_CONTROLE[CHAVE],BS_CONTROLE[Quantidade_11],"-")</f>
        <v>0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>
        <f ca="1">_xlfn.XLOOKUP(G73&amp;$V$2,BS_CONTROLE[CHAVE],BS_CONTROLE[Quantidade_11],"-")</f>
        <v>0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215</v>
      </c>
      <c r="V74" s="167">
        <f ca="1">_xlfn.XLOOKUP(G74&amp;$V$2,BS_CONTROLE[CHAVE],BS_CONTROLE[Quantidade_11],"-")</f>
        <v>2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450</v>
      </c>
      <c r="V76" s="167">
        <f ca="1">_xlfn.XLOOKUP(G76&amp;$V$2,BS_CONTROLE[CHAVE],BS_CONTROLE[Quantidade_11],"-")</f>
        <v>75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1</v>
      </c>
      <c r="V77" s="167">
        <f ca="1">_xlfn.XLOOKUP(G77&amp;$V$2,BS_CONTROLE[CHAVE],BS_CONTROLE[Quantidade_11],"-")</f>
        <v>0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450</v>
      </c>
      <c r="V78" s="167">
        <f ca="1">_xlfn.XLOOKUP(G78&amp;$V$2,BS_CONTROLE[CHAVE],BS_CONTROLE[Quantidade_11],"-")</f>
        <v>75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Oportunidade</v>
      </c>
      <c r="C80" s="179" t="str">
        <f>IF(SP_NORTE!Z83="","*",SP_NORTE!Z83)</f>
        <v>P3</v>
      </c>
      <c r="D80" s="169" t="str">
        <f>IF(SP_NORTE!S83="","*",SP_NORTE!S83)</f>
        <v>SP NORTE</v>
      </c>
      <c r="E80" s="169" t="str">
        <f>IF(SP_NORTE!T83="","*",SP_NORTE!T83)</f>
        <v>ZBV-ZTI</v>
      </c>
      <c r="F80" s="178">
        <f>IF(SP_NORTE!B83="","*",SP_NORTE!B83)</f>
        <v>45994</v>
      </c>
      <c r="G80" s="178" t="str">
        <f>IF(SP_NORTE!D83="","*",SP_NORTE!D83)</f>
        <v>WEMERSON (TP-708)</v>
      </c>
      <c r="H80" s="178" t="str">
        <f>IF(SP_NORTE!F83="","*",SP_NORTE!F83)</f>
        <v>PDM - ALÍVIO DE TENSÃO</v>
      </c>
      <c r="I80" s="178" t="str">
        <f>IF(SP_NORTE!H83="","*",SP_NORTE!H83)</f>
        <v>K97100</v>
      </c>
      <c r="J80" s="178" t="str">
        <f>IF(SP_NORTE!I83="","*",SP_NORTE!I83)</f>
        <v>-</v>
      </c>
      <c r="K80" s="169" t="str">
        <f>IF(SP_NORTE!M83="","*",SP_NORTE!M83)</f>
        <v>ZTT-ZLI</v>
      </c>
      <c r="L80" s="169" t="str">
        <f>IF(SP_NORTE!N83="","*",SP_NORTE!N83)</f>
        <v>K97100</v>
      </c>
      <c r="M80" s="170">
        <f>IF(SP_NORTE!J83="","*",SP_NORTE!J83)</f>
        <v>70</v>
      </c>
      <c r="N80" s="177">
        <f>IF(SP_NORTE!K83="","*",SP_NORTE!K83)</f>
        <v>98.5</v>
      </c>
      <c r="O80" s="177" t="str">
        <f>IF(SP_NORTE!L83="","*",SP_NORTE!L83)</f>
        <v>-</v>
      </c>
      <c r="P80" s="176">
        <f>IF(SP_NORTE!O83="","*",SP_NORTE!O83)</f>
        <v>0.375</v>
      </c>
      <c r="Q80" s="176">
        <f>IF(SP_NORTE!P83="","*",SP_NORTE!P83)</f>
        <v>6.25E-2</v>
      </c>
      <c r="R80" s="178" t="str">
        <f>IF(SP_NORTE!Q83="","*",CONCATENATE(SP_NORTE!Q83," ",SP_NORTE!R83))</f>
        <v>312 M</v>
      </c>
      <c r="S80" s="178" t="str">
        <f>IF(SP_NORTE!V83="","*",SP_NORTE!V83)</f>
        <v>Wemerson</v>
      </c>
      <c r="T80" s="178" t="str">
        <f>IF(SP_NORTE!W83="","*",SP_NORTE!W83)</f>
        <v>Alívio de tensão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SP NORTE</v>
      </c>
      <c r="E82" s="169" t="str">
        <f>IF(SP_NORTE!T85="","*",SP_NORTE!T85)</f>
        <v>TMI-ZEB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ZZM</v>
      </c>
      <c r="L82" s="169" t="str">
        <f>IF(SP_NORTE!N85="","*",SP_NORTE!N85)</f>
        <v>ZZM1</v>
      </c>
      <c r="M82" s="170">
        <f>IF(SP_NORTE!J85="","*",SP_NORTE!J85)</f>
        <v>73</v>
      </c>
      <c r="N82" s="177">
        <f>IF(SP_NORTE!K85="","*",SP_NORTE!K85)</f>
        <v>291.64999999999998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1275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1276</v>
      </c>
      <c r="D5" s="295"/>
      <c r="E5" s="295"/>
      <c r="F5" s="295"/>
      <c r="G5" s="295"/>
      <c r="H5" s="295"/>
      <c r="I5" s="295"/>
      <c r="J5" s="296"/>
      <c r="K5" s="297" t="s">
        <v>1277</v>
      </c>
      <c r="L5" s="298"/>
      <c r="M5" s="298"/>
      <c r="N5" s="298"/>
      <c r="O5" s="299" t="s">
        <v>1278</v>
      </c>
      <c r="P5" s="300"/>
    </row>
    <row r="6" spans="1:16" s="80" customFormat="1" ht="15" customHeight="1">
      <c r="A6" s="72" t="s">
        <v>1273</v>
      </c>
      <c r="B6" s="81" t="s">
        <v>1272</v>
      </c>
      <c r="C6" s="82" t="s">
        <v>1065</v>
      </c>
      <c r="D6" s="83" t="s">
        <v>1066</v>
      </c>
      <c r="E6" s="82" t="s">
        <v>1279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1280</v>
      </c>
      <c r="M6" s="86" t="s">
        <v>710</v>
      </c>
      <c r="N6" s="87" t="s">
        <v>1060</v>
      </c>
      <c r="O6" s="201" t="s">
        <v>1103</v>
      </c>
      <c r="P6" s="147" t="s">
        <v>1281</v>
      </c>
    </row>
    <row r="7" spans="1:16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>
        <f>IF(SP_NORTE!BH56="","*",SP_NORTE!BH56)</f>
        <v>2</v>
      </c>
      <c r="P53" s="180" t="str">
        <f>IF($A$2=1,IF(SP_NORTE!BJ56="","*",SP_NORTE!BJ56),IF(SP_NORTE!BK56="","*",SP_NORTE!BK56))</f>
        <v>Macro 1 08:23/Lic. 10:56/Em deslocamento</v>
      </c>
    </row>
    <row r="54" spans="1:16" ht="27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>
        <f>IF(SP_NORTE!BH57="","*",SP_NORTE!BH57)</f>
        <v>2</v>
      </c>
      <c r="P54" s="180" t="str">
        <f>IF($A$2=1,IF(SP_NORTE!BJ57="","*",SP_NORTE!BJ57),IF(SP_NORTE!BK57="","*",SP_NORTE!BK57))</f>
        <v>Turma pronta 10:00/Intervalo aberto das 10:09 até 13:00</v>
      </c>
    </row>
    <row r="55" spans="1:16" ht="27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>
        <f>IF(SP_NORTE!BH58="","*",SP_NORTE!BH58)</f>
        <v>1</v>
      </c>
      <c r="P55" s="180" t="str">
        <f>IF($A$2=1,IF(SP_NORTE!BJ58="","*",SP_NORTE!BJ58),IF(SP_NORTE!BK58="","*",SP_NORTE!BK58))</f>
        <v>Turma em preparação</v>
      </c>
    </row>
    <row r="56" spans="1:16" ht="27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374.83</v>
      </c>
      <c r="N56" s="89" t="str">
        <f>IF(SP_NORTE!AM59="","*",SP_NORTE!AM59)</f>
        <v>ZVP</v>
      </c>
      <c r="O56" s="120">
        <f>IF(SP_NORTE!BH59="","*",SP_NORTE!BH59)</f>
        <v>2</v>
      </c>
      <c r="P56" s="180" t="str">
        <f>IF($A$2=1,IF(SP_NORTE!BJ59="","*",SP_NORTE!BJ59),IF(SP_NORTE!BK59="","*",SP_NORTE!BK59))</f>
        <v>Turma solicitou o intervalo no km 374+830 em ZJA380/Turma pronta 08:07/Intervalo aberto das 10:18 até 11:48</v>
      </c>
    </row>
    <row r="57" spans="1:16" ht="27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>
        <f>IF(SP_NORTE!BH60="","*",SP_NORTE!BH60)</f>
        <v>2</v>
      </c>
      <c r="P57" s="180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>
        <f>IF(SP_NORTE!BH61="","*",SP_NORTE!BH61)</f>
        <v>1</v>
      </c>
      <c r="P58" s="180" t="str">
        <f>IF($A$2=1,IF(SP_NORTE!BJ61="","*",SP_NORTE!BJ61),IF(SP_NORTE!BK61="","*",SP_NORTE!BK61))</f>
        <v>CCO validando faixa</v>
      </c>
    </row>
    <row r="59" spans="1:16" ht="27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>
        <f>IF(SP_NORTE!BH62="","*",SP_NORTE!BH62)</f>
        <v>0</v>
      </c>
      <c r="P59" s="180" t="str">
        <f>IF($A$2=1,IF(SP_NORTE!BJ62="","*",SP_NORTE!BJ62),IF(SP_NORTE!BK62="","*",SP_NORTE!BK62))</f>
        <v>Macro 1 09:12/Sem oportunidade devido circulação</v>
      </c>
    </row>
    <row r="60" spans="1:16" ht="27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>
        <f>IF(SP_NORTE!BH63="","*",SP_NORTE!BH63)</f>
        <v>1</v>
      </c>
      <c r="P60" s="180" t="str">
        <f>IF($A$2=1,IF(SP_NORTE!BJ63="","*",SP_NORTE!BJ63),IF(SP_NORTE!BK63="","*",SP_NORTE!BK63))</f>
        <v>Turma pronta 10:35/Aguardando oportunidade</v>
      </c>
    </row>
    <row r="61" spans="1:16" ht="27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>
        <f>IF(SP_NORTE!BH64="","*",SP_NORTE!BH64)</f>
        <v>0</v>
      </c>
      <c r="P61" s="180" t="str">
        <f>IF($A$2=1,IF(SP_NORTE!BJ64="","*",SP_NORTE!BJ64),IF(SP_NORTE!BK64="","*",SP_NORTE!BK64))</f>
        <v>Turma não solicitou intervalo</v>
      </c>
    </row>
    <row r="62" spans="1:16" ht="27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>
        <f>IF(SP_NORTE!BH65="","*",SP_NORTE!BH65)</f>
        <v>2</v>
      </c>
      <c r="P62" s="180" t="str">
        <f>IF($A$2=1,IF(SP_NORTE!BJ65="","*",SP_NORTE!BJ65),IF(SP_NORTE!BK65="","*",SP_NORTE!BK65))</f>
        <v>Macro 1 08:38/Lic. 08:53/Intervalo de socaria no km 124+000 com início ás 09:43</v>
      </c>
    </row>
    <row r="63" spans="1:16" ht="27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K58K592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K58K592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>
        <f>IF(SP_NORTE!BH69="","*",SP_NORTE!BH69)</f>
        <v>2</v>
      </c>
      <c r="P66" s="180" t="str">
        <f>IF($A$2=1,IF(SP_NORTE!BJ69="","*",SP_NORTE!BJ69),IF(SP_NORTE!BK69="","*",SP_NORTE!BK69))</f>
        <v>Macro 1 07:58/Lic. 09:07/Sem deslocamento</v>
      </c>
    </row>
    <row r="67" spans="1:16" ht="27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>
        <f>IF(SP_NORTE!BH70="","*",SP_NORTE!BH70)</f>
        <v>2</v>
      </c>
      <c r="P67" s="180" t="str">
        <f>IF($A$2=1,IF(SP_NORTE!BJ70="","*",SP_NORTE!BJ70),IF(SP_NORTE!BK70="","*",SP_NORTE!BK70))</f>
        <v>Turma pronta 08:30/Intervalo aberto das 08:41 até 11:41</v>
      </c>
    </row>
    <row r="68" spans="1:16" ht="27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>
        <f>IF(SP_NORTE!BH71="","*",SP_NORTE!BH71)</f>
        <v>2</v>
      </c>
      <c r="P68" s="180" t="str">
        <f>IF($A$2=1,IF(SP_NORTE!BJ71="","*",SP_NORTE!BJ71),IF(SP_NORTE!BK71="","*",SP_NORTE!BK71))</f>
        <v>Turma pronta 08:30/Intervalo aberto das 08:41 até 11:41</v>
      </c>
    </row>
    <row r="69" spans="1:16" ht="27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A73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>
        <f>IF(SP_NORTE!BH72="","*",SP_NORTE!BH72)</f>
        <v>1</v>
      </c>
      <c r="P69" s="180" t="str">
        <f>IF($A$2=1,IF(SP_NORTE!BJ72="","*",SP_NORTE!BJ72),IF(SP_NORTE!BK72="","*",SP_NORTE!BK72))</f>
        <v>Prev. macro 1 11h</v>
      </c>
    </row>
    <row r="70" spans="1:16" ht="27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>
        <f>IF(SP_NORTE!BH73="","*",SP_NORTE!BH73)</f>
        <v>2</v>
      </c>
      <c r="P70" s="180" t="str">
        <f>IF($A$2=1,IF(SP_NORTE!BJ73="","*",SP_NORTE!BJ73),IF(SP_NORTE!BK73="","*",SP_NORTE!BK73))</f>
        <v>Turma pronta 08:06/Intervalo aberto das 09:05 até 12:05</v>
      </c>
    </row>
    <row r="71" spans="1:16" ht="27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>
        <f>IF(SP_NORTE!BH74="","*",SP_NORTE!BH74)</f>
        <v>2</v>
      </c>
      <c r="P71" s="180" t="str">
        <f>IF($A$2=1,IF(SP_NORTE!BJ74="","*",SP_NORTE!BJ74),IF(SP_NORTE!BK74="","*",SP_NORTE!BK74))</f>
        <v>Turma pronta 08:43/Intervalo aberto das 09:05 até 12:05</v>
      </c>
    </row>
    <row r="72" spans="1:16" ht="27">
      <c r="A72" s="88">
        <f>IF(SP_NORTE!B75="","*",SP_NORTE!B75)</f>
        <v>45994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>
        <f>IF(SP_NORTE!BH75="","*",SP_NORTE!BH75)</f>
        <v>0</v>
      </c>
      <c r="P72" s="180" t="str">
        <f>IF($A$2=1,IF(SP_NORTE!BJ75="","*",SP_NORTE!BJ75),IF(SP_NORTE!BK75="","*",SP_NORTE!BK75))</f>
        <v>Manutenção - Oficina</v>
      </c>
    </row>
    <row r="73" spans="1:16" ht="27">
      <c r="A73" s="88">
        <f>IF(SP_NORTE!B76="","*",SP_NORTE!B76)</f>
        <v>45994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>
        <f>IF(SP_NORTE!BH76="","*",SP_NORTE!BH76)</f>
        <v>0</v>
      </c>
      <c r="P73" s="180" t="str">
        <f>IF($A$2=1,IF(SP_NORTE!BJ76="","*",SP_NORTE!BJ76),IF(SP_NORTE!BK76="","*",SP_NORTE!BK76))</f>
        <v>Manutenção - Oficina</v>
      </c>
    </row>
    <row r="74" spans="1:16" ht="27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>
        <f>IF(SP_NORTE!BH77="","*",SP_NORTE!BH77)</f>
        <v>0</v>
      </c>
      <c r="P74" s="180" t="str">
        <f>IF($A$2=1,IF(SP_NORTE!BJ77="","*",SP_NORTE!BJ77),IF(SP_NORTE!BK77="","*",SP_NORTE!BK77))</f>
        <v>Sem oportunidade devido circulação</v>
      </c>
    </row>
    <row r="75" spans="1:16" ht="27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>
        <f>IF(SP_NORTE!BH78="","*",SP_NORTE!BH78)</f>
        <v>0</v>
      </c>
      <c r="P75" s="180" t="str">
        <f>IF($A$2=1,IF(SP_NORTE!BJ78="","*",SP_NORTE!BJ78),IF(SP_NORTE!BK78="","*",SP_NORTE!BK78))</f>
        <v>Sem oportunidade devido circulação</v>
      </c>
    </row>
    <row r="76" spans="1:16" ht="27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>
        <f>IF(SP_NORTE!BH80="","*",SP_NORTE!BH80)</f>
        <v>2</v>
      </c>
      <c r="P77" s="180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>
        <f>IF(SP_NORTE!BH81="","*",SP_NORTE!BH81)</f>
        <v>0</v>
      </c>
      <c r="P78" s="180" t="str">
        <f>IF($A$2=1,IF(SP_NORTE!BJ81="","*",SP_NORTE!BJ81),IF(SP_NORTE!BK81="","*",SP_NORTE!BK81))</f>
        <v>Operador ausente, atestado</v>
      </c>
    </row>
    <row r="79" spans="1:16" ht="27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>
      <c r="A80" s="88">
        <f>IF(SP_NORTE!B83="","*",SP_NORTE!B83)</f>
        <v>45994</v>
      </c>
      <c r="B80" s="89" t="str">
        <f>IF(SP_NORTE!X83="","*",SP_NORTE!X83)</f>
        <v>Oportunidade</v>
      </c>
      <c r="C80" s="89" t="str">
        <f>IF(SP_NORTE!S83="","*",SP_NORTE!S83)</f>
        <v>SP NORTE</v>
      </c>
      <c r="D80" s="89" t="str">
        <f>IF(SP_NORTE!T83="","*",SP_NORTE!T83)</f>
        <v>ZBV-ZTI</v>
      </c>
      <c r="E80" s="89" t="str">
        <f>IF(SP_NORTE!D83="","*",SP_NORTE!D83)</f>
        <v>WEMERSON (TP-708)</v>
      </c>
      <c r="F80" s="89" t="str">
        <f>IF(SP_NORTE!H83="","*",SP_NORTE!H83)</f>
        <v>K97100</v>
      </c>
      <c r="G80" s="89" t="str">
        <f>IF(SP_NORTE!M83="","*",SP_NORTE!M83)</f>
        <v>ZTT-ZLI</v>
      </c>
      <c r="H80" s="127">
        <f>IF(SP_NORTE!K83="","*",SP_NORTE!K83)</f>
        <v>98.5</v>
      </c>
      <c r="I80" s="124">
        <f>IF(SP_NORTE!O83="","*",SP_NORTE!O83)</f>
        <v>0.375</v>
      </c>
      <c r="J80" s="124">
        <f>IF(SP_NORTE!P83="","*",SP_NORTE!P83)</f>
        <v>6.25E-2</v>
      </c>
      <c r="K80" s="89" t="str">
        <f>IF(SP_NORTE!AK83="","*",SP_NORTE!AK83)</f>
        <v>K97100</v>
      </c>
      <c r="L80" s="89" t="str">
        <f>IF(SP_NORTE!AM83="","*",SP_NORTE!AM83)</f>
        <v>ZTT-ZLI</v>
      </c>
      <c r="M80" s="89">
        <f>IF(SP_NORTE!AP83="","*",SP_NORTE!AP83)</f>
        <v>98.5</v>
      </c>
      <c r="N80" s="89" t="str">
        <f>IF(SP_NORTE!AM83="","*",SP_NORTE!AM83)</f>
        <v>ZTT-ZLI</v>
      </c>
      <c r="O80" s="120">
        <f>IF(SP_NORTE!BH83="","*",SP_NORTE!BH83)</f>
        <v>2</v>
      </c>
      <c r="P80" s="180" t="str">
        <f>IF($A$2=1,IF(SP_NORTE!BJ83="","*",SP_NORTE!BJ83),IF(SP_NORTE!BK83="","*",SP_NORTE!BK83))</f>
        <v>Turma pronta 09:00/Intervalo aberto das 09:15 até 10:45</v>
      </c>
    </row>
    <row r="81" spans="1:16" ht="27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SP NORTE</v>
      </c>
      <c r="D82" s="89" t="str">
        <f>IF(SP_NORTE!T85="","*",SP_NORTE!T85)</f>
        <v>TMI-ZEB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ZZM</v>
      </c>
      <c r="H82" s="127">
        <f>IF(SP_NORTE!K85="","*",SP_NORTE!K85)</f>
        <v>291.64999999999998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ZZM</v>
      </c>
      <c r="M82" s="89">
        <f>IF(SP_NORTE!AP85="","*",SP_NORTE!AP85)</f>
        <v>291.64999999999998</v>
      </c>
      <c r="N82" s="89" t="str">
        <f>IF(SP_NORTE!AM85="","*",SP_NORTE!AM85)</f>
        <v>ZZM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1282</v>
      </c>
      <c r="C2" s="132" t="s">
        <v>1050</v>
      </c>
      <c r="D2" s="82" t="s">
        <v>1052</v>
      </c>
      <c r="E2" s="82" t="s">
        <v>1283</v>
      </c>
      <c r="F2" s="110" t="s">
        <v>1284</v>
      </c>
      <c r="G2" s="82" t="s">
        <v>1285</v>
      </c>
      <c r="H2" s="82" t="s">
        <v>1286</v>
      </c>
      <c r="I2" s="82" t="s">
        <v>1287</v>
      </c>
      <c r="J2" s="82" t="s">
        <v>1288</v>
      </c>
      <c r="K2" s="84" t="s">
        <v>1289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K58K592</v>
      </c>
      <c r="F62" s="111" t="str">
        <f>IF(SP_NORTE!M69="","*",SP_NORTE!M69)</f>
        <v>ZDG-ZTN</v>
      </c>
      <c r="G62" s="106" t="str">
        <f>IF(SP_NORTE!I69="","*",SP_NORTE!I69)</f>
        <v>K58K592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A73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>
        <f>IF(SP_NORTE!B83="","*",SP_NORTE!B83)</f>
        <v>45994</v>
      </c>
      <c r="D76" s="105" t="str">
        <f>IF(SP_NORTE!D83="","*",SP_NORTE!D83)</f>
        <v>WEMERSON (TP-708)</v>
      </c>
      <c r="E76" s="105" t="str">
        <f>IF(SP_NORTE!H83="","*",SP_NORTE!H83)</f>
        <v>K97100</v>
      </c>
      <c r="F76" s="111" t="str">
        <f>IF(SP_NORTE!M83="","*",SP_NORTE!M83)</f>
        <v>ZTT-ZLI</v>
      </c>
      <c r="G76" s="106" t="str">
        <f>IF(SP_NORTE!I83="","*",SP_NORTE!I83)</f>
        <v>-</v>
      </c>
      <c r="H76" s="106" t="str">
        <f>IF(SP_NORTE!AB83="","*",SP_NORTE!AB83)</f>
        <v>-</v>
      </c>
      <c r="I76" s="106" t="str">
        <f>IF(SP_NORTE!AC83="","*",SP_NORTE!AC83)</f>
        <v>-</v>
      </c>
      <c r="J76" s="107" t="str">
        <f>IF(SP_NORTE!AA83="","*",SP_NORTE!AA83)</f>
        <v>-</v>
      </c>
      <c r="K76" s="108" t="str">
        <f>IF(SP_NORTE!AD83="","*",SP_NORTE!AD83)</f>
        <v>-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ZZM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01" t="s">
        <v>1290</v>
      </c>
      <c r="D1" s="301"/>
      <c r="E1" s="301"/>
      <c r="F1" s="301"/>
      <c r="G1" s="301"/>
      <c r="H1" s="301"/>
    </row>
    <row r="2" spans="3:8" ht="15" customHeight="1">
      <c r="C2" s="301"/>
      <c r="D2" s="301"/>
      <c r="E2" s="301"/>
      <c r="F2" s="301"/>
      <c r="G2" s="301"/>
      <c r="H2" s="301"/>
    </row>
    <row r="3" spans="3:8" ht="15" customHeight="1">
      <c r="C3" s="256" t="s">
        <v>785</v>
      </c>
      <c r="D3" s="256" t="s">
        <v>1291</v>
      </c>
      <c r="E3" s="256" t="s">
        <v>1292</v>
      </c>
      <c r="F3" s="256" t="s">
        <v>1293</v>
      </c>
      <c r="G3" s="256" t="s">
        <v>1294</v>
      </c>
      <c r="H3" s="256" t="s">
        <v>1295</v>
      </c>
    </row>
    <row r="4" spans="3:8" ht="15" customHeight="1">
      <c r="C4" s="257"/>
      <c r="D4" s="257"/>
      <c r="E4" s="257"/>
      <c r="F4" s="257"/>
      <c r="G4" s="257"/>
      <c r="H4" s="257"/>
    </row>
    <row r="5" spans="3:8">
      <c r="C5" s="257"/>
      <c r="D5" s="257"/>
      <c r="E5" s="257"/>
      <c r="F5" s="257"/>
      <c r="G5" s="257"/>
      <c r="H5" s="257"/>
    </row>
    <row r="6" spans="3:8">
      <c r="C6" s="257"/>
      <c r="D6" s="257"/>
      <c r="E6" s="257"/>
      <c r="F6" s="257"/>
      <c r="G6" s="257"/>
      <c r="H6" s="257"/>
    </row>
    <row r="7" spans="3:8">
      <c r="C7" s="257"/>
      <c r="D7" s="257"/>
      <c r="E7" s="257"/>
      <c r="F7" s="257"/>
      <c r="G7" s="257"/>
      <c r="H7" s="257"/>
    </row>
    <row r="8" spans="3:8">
      <c r="C8" s="257"/>
      <c r="D8" s="257"/>
      <c r="E8" s="257"/>
      <c r="F8" s="257"/>
      <c r="G8" s="257"/>
      <c r="H8" s="257"/>
    </row>
    <row r="9" spans="3:8">
      <c r="C9" s="257"/>
      <c r="D9" s="257"/>
      <c r="E9" s="257"/>
      <c r="F9" s="257"/>
      <c r="G9" s="257"/>
      <c r="H9" s="257"/>
    </row>
    <row r="10" spans="3:8">
      <c r="C10" s="257"/>
      <c r="D10" s="257"/>
      <c r="E10" s="257"/>
      <c r="F10" s="257"/>
      <c r="G10" s="257"/>
      <c r="H10" s="257"/>
    </row>
    <row r="11" spans="3:8">
      <c r="C11" s="257"/>
      <c r="D11" s="257"/>
      <c r="E11" s="257"/>
      <c r="F11" s="257"/>
      <c r="G11" s="257"/>
      <c r="H11" s="257"/>
    </row>
    <row r="12" spans="3:8">
      <c r="C12" s="257"/>
      <c r="D12" s="257"/>
      <c r="E12" s="257"/>
      <c r="F12" s="257"/>
      <c r="G12" s="257"/>
      <c r="H12" s="257"/>
    </row>
    <row r="13" spans="3:8">
      <c r="C13" s="257"/>
      <c r="D13" s="257"/>
      <c r="E13" s="257"/>
      <c r="F13" s="257"/>
      <c r="G13" s="257"/>
      <c r="H13" s="257"/>
    </row>
    <row r="14" spans="3:8">
      <c r="C14" s="257"/>
      <c r="D14" s="257"/>
      <c r="E14" s="257"/>
      <c r="F14" s="257"/>
      <c r="G14" s="257"/>
      <c r="H14" s="257"/>
    </row>
    <row r="15" spans="3:8">
      <c r="C15" s="257"/>
      <c r="D15" s="257"/>
      <c r="E15" s="257"/>
      <c r="F15" s="257"/>
      <c r="G15" s="257"/>
      <c r="H15" s="257"/>
    </row>
    <row r="16" spans="3:8">
      <c r="C16" s="257"/>
      <c r="D16" s="257"/>
      <c r="E16" s="257"/>
      <c r="F16" s="257"/>
      <c r="G16" s="257"/>
      <c r="H16" s="257"/>
    </row>
    <row r="17" spans="3:8">
      <c r="C17" s="257"/>
      <c r="D17" s="257"/>
      <c r="E17" s="257"/>
      <c r="F17" s="257"/>
      <c r="G17" s="257"/>
      <c r="H17" s="257"/>
    </row>
    <row r="18" spans="3:8">
      <c r="C18" s="257"/>
      <c r="D18" s="257"/>
      <c r="E18" s="257"/>
      <c r="F18" s="257"/>
      <c r="G18" s="257"/>
      <c r="H18" s="257"/>
    </row>
    <row r="19" spans="3:8">
      <c r="C19" s="257"/>
      <c r="D19" s="257"/>
      <c r="E19" s="257"/>
      <c r="F19" s="257"/>
      <c r="G19" s="257"/>
      <c r="H19" s="257"/>
    </row>
    <row r="20" spans="3:8">
      <c r="C20" s="257"/>
      <c r="D20" s="257"/>
      <c r="E20" s="257"/>
      <c r="F20" s="257"/>
      <c r="G20" s="257"/>
      <c r="H20" s="257"/>
    </row>
    <row r="21" spans="3:8">
      <c r="C21" s="257"/>
      <c r="D21" s="257"/>
      <c r="E21" s="257"/>
      <c r="F21" s="257"/>
      <c r="G21" s="257"/>
      <c r="H21" s="257"/>
    </row>
    <row r="22" spans="3:8">
      <c r="C22" s="257"/>
      <c r="D22" s="257"/>
      <c r="E22" s="257"/>
      <c r="F22" s="257"/>
      <c r="G22" s="257"/>
      <c r="H22" s="257"/>
    </row>
    <row r="23" spans="3:8">
      <c r="C23" s="257"/>
      <c r="D23" s="257"/>
      <c r="E23" s="257"/>
      <c r="F23" s="257"/>
      <c r="G23" s="257"/>
      <c r="H23" s="257"/>
    </row>
    <row r="24" spans="3:8">
      <c r="C24" s="257"/>
      <c r="D24" s="257"/>
      <c r="E24" s="257"/>
      <c r="F24" s="257"/>
      <c r="G24" s="257"/>
      <c r="H24" s="257"/>
    </row>
    <row r="25" spans="3:8">
      <c r="C25" s="257"/>
      <c r="D25" s="257"/>
      <c r="E25" s="257"/>
      <c r="F25" s="257"/>
      <c r="G25" s="257"/>
      <c r="H25" s="257"/>
    </row>
    <row r="26" spans="3:8">
      <c r="C26" s="257"/>
      <c r="D26" s="257"/>
      <c r="E26" s="257"/>
      <c r="F26" s="257"/>
      <c r="G26" s="257"/>
      <c r="H26" s="257"/>
    </row>
    <row r="27" spans="3:8">
      <c r="C27" s="257"/>
      <c r="D27" s="257"/>
      <c r="E27" s="257"/>
      <c r="F27" s="257"/>
      <c r="G27" s="257"/>
      <c r="H27" s="257"/>
    </row>
    <row r="28" spans="3:8">
      <c r="C28" s="257"/>
      <c r="D28" s="257"/>
      <c r="E28" s="257"/>
      <c r="F28" s="257"/>
      <c r="G28" s="257"/>
      <c r="H28" s="257"/>
    </row>
    <row r="29" spans="3:8">
      <c r="C29" s="257"/>
      <c r="D29" s="257"/>
      <c r="E29" s="257"/>
      <c r="F29" s="257"/>
      <c r="G29" s="257"/>
      <c r="H29" s="257"/>
    </row>
    <row r="30" spans="3:8">
      <c r="C30" s="257"/>
      <c r="D30" s="257"/>
      <c r="E30" s="257"/>
      <c r="F30" s="257"/>
      <c r="G30" s="257"/>
      <c r="H30" s="257"/>
    </row>
    <row r="31" spans="3:8">
      <c r="C31" s="257"/>
      <c r="D31" s="257"/>
      <c r="E31" s="257"/>
      <c r="F31" s="257"/>
      <c r="G31" s="257"/>
      <c r="H31" s="257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01" t="s">
        <v>1296</v>
      </c>
      <c r="C2" s="301"/>
      <c r="D2" s="301"/>
      <c r="E2" s="301"/>
    </row>
    <row r="3" spans="2:5" ht="15" customHeight="1">
      <c r="B3" s="302"/>
      <c r="C3" s="302"/>
      <c r="D3" s="302"/>
      <c r="E3" s="302"/>
    </row>
    <row r="4" spans="2:5">
      <c r="B4" s="256" t="s">
        <v>1297</v>
      </c>
      <c r="C4" s="256" t="s">
        <v>1298</v>
      </c>
      <c r="D4" s="256" t="s">
        <v>1299</v>
      </c>
      <c r="E4" s="256" t="s">
        <v>1300</v>
      </c>
    </row>
    <row r="5" spans="2:5">
      <c r="B5" s="257"/>
      <c r="C5" s="257"/>
      <c r="D5" s="257"/>
      <c r="E5" s="257"/>
    </row>
    <row r="6" spans="2:5">
      <c r="B6" s="257"/>
      <c r="C6" s="257"/>
      <c r="D6" s="257"/>
      <c r="E6" s="257"/>
    </row>
    <row r="7" spans="2:5">
      <c r="B7" s="257"/>
      <c r="C7" s="257"/>
      <c r="D7" s="257"/>
      <c r="E7" s="257"/>
    </row>
    <row r="8" spans="2:5">
      <c r="B8" s="257"/>
      <c r="C8" s="257"/>
      <c r="D8" s="257"/>
      <c r="E8" s="257"/>
    </row>
    <row r="9" spans="2:5">
      <c r="B9" s="257"/>
      <c r="C9" s="257"/>
      <c r="D9" s="257"/>
      <c r="E9" s="257"/>
    </row>
    <row r="10" spans="2:5">
      <c r="B10" s="257"/>
      <c r="C10" s="257"/>
      <c r="D10" s="257"/>
      <c r="E10" s="257"/>
    </row>
    <row r="11" spans="2:5">
      <c r="B11" s="257"/>
      <c r="C11" s="257"/>
      <c r="D11" s="257"/>
      <c r="E11" s="257"/>
    </row>
    <row r="12" spans="2:5">
      <c r="B12" s="257"/>
      <c r="C12" s="257"/>
      <c r="D12" s="257"/>
      <c r="E12" s="257"/>
    </row>
    <row r="13" spans="2:5">
      <c r="B13" s="257"/>
      <c r="C13" s="257"/>
      <c r="D13" s="257"/>
      <c r="E13" s="257"/>
    </row>
    <row r="14" spans="2:5">
      <c r="B14" s="257"/>
      <c r="C14" s="257"/>
      <c r="D14" s="257"/>
      <c r="E14" s="257"/>
    </row>
    <row r="15" spans="2:5">
      <c r="B15" s="257"/>
      <c r="C15" s="257"/>
      <c r="D15" s="257"/>
      <c r="E15" s="257"/>
    </row>
    <row r="16" spans="2:5">
      <c r="B16" s="257"/>
      <c r="C16" s="257"/>
      <c r="D16" s="257"/>
      <c r="E16" s="257"/>
    </row>
    <row r="17" spans="2:5">
      <c r="B17" s="257"/>
      <c r="C17" s="257"/>
      <c r="D17" s="257"/>
      <c r="E17" s="257"/>
    </row>
    <row r="18" spans="2:5">
      <c r="B18" s="257"/>
      <c r="C18" s="257"/>
      <c r="D18" s="257"/>
      <c r="E18" s="257"/>
    </row>
    <row r="19" spans="2:5">
      <c r="B19" s="257"/>
      <c r="C19" s="257"/>
      <c r="D19" s="257"/>
      <c r="E19" s="257"/>
    </row>
    <row r="20" spans="2:5">
      <c r="B20" s="257"/>
      <c r="C20" s="257"/>
      <c r="D20" s="257"/>
      <c r="E20" s="257"/>
    </row>
    <row r="21" spans="2:5">
      <c r="B21" s="257"/>
      <c r="C21" s="257"/>
      <c r="D21" s="257"/>
      <c r="E21" s="257"/>
    </row>
    <row r="22" spans="2:5">
      <c r="B22" s="257"/>
      <c r="C22" s="257"/>
      <c r="D22" s="257"/>
      <c r="E22" s="257"/>
    </row>
    <row r="23" spans="2:5">
      <c r="B23" s="257"/>
      <c r="C23" s="257"/>
      <c r="D23" s="257"/>
      <c r="E23" s="257"/>
    </row>
    <row r="24" spans="2:5">
      <c r="B24" s="257"/>
      <c r="C24" s="257"/>
      <c r="D24" s="257"/>
      <c r="E24" s="257"/>
    </row>
    <row r="25" spans="2:5">
      <c r="B25" s="257"/>
      <c r="C25" s="257"/>
      <c r="D25" s="257"/>
      <c r="E25" s="257"/>
    </row>
    <row r="26" spans="2:5">
      <c r="B26" s="257"/>
      <c r="C26" s="257"/>
      <c r="D26" s="257"/>
      <c r="E26" s="257"/>
    </row>
    <row r="27" spans="2:5">
      <c r="B27" s="257"/>
      <c r="C27" s="257"/>
      <c r="D27" s="257"/>
      <c r="E27" s="257"/>
    </row>
    <row r="28" spans="2:5">
      <c r="B28" s="257"/>
      <c r="C28" s="257"/>
      <c r="D28" s="257"/>
      <c r="E28" s="257"/>
    </row>
    <row r="29" spans="2:5">
      <c r="B29" s="257"/>
      <c r="C29" s="257"/>
      <c r="D29" s="257"/>
      <c r="E29" s="257"/>
    </row>
    <row r="30" spans="2:5">
      <c r="B30" s="257"/>
      <c r="C30" s="257"/>
      <c r="D30" s="257"/>
      <c r="E30" s="257"/>
    </row>
    <row r="31" spans="2:5">
      <c r="B31" s="257"/>
      <c r="C31" s="257"/>
      <c r="D31" s="257"/>
      <c r="E31" s="257"/>
    </row>
    <row r="32" spans="2:5">
      <c r="B32" s="257"/>
      <c r="C32" s="257"/>
      <c r="D32" s="257"/>
      <c r="E32" s="257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1A8DB1D9-F24B-4DC2-BA22-4D28A50EA8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2025-12-03T14:22:17Z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