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76" documentId="8_{B6337239-1A00-434D-AAD0-422EA1FEB5AE}" xr6:coauthVersionLast="47" xr6:coauthVersionMax="47" xr10:uidLastSave="{3EC10524-139B-4DFE-AFE1-C0C0506E1310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75" i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66" i="16"/>
  <c r="L66" i="16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K79" i="16"/>
  <c r="L79" i="16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<sst xmlns="http://schemas.openxmlformats.org/spreadsheetml/2006/main" count="4803" uniqueCount="1431">
  <si>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</si>
  <si>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</si>
  <si>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</si>
  <si>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</si>
  <si>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</si>
  <si>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</si>
  <si>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</si>
  <si>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</si>
  <si>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</si>
  <si>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</si>
  <si>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</si>
  <si>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</si>
  <si>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</si>
  <si>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</si>
  <si>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</si>
  <si>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</si>
  <si>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</si>
  <si>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</si>
  <si>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</si>
  <si>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</si>
  <si>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</si>
  <si>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</si>
  <si>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</si>
  <si>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</si>
  <si>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</si>
  <si>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</si>
  <si>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</si>
  <si>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</si>
  <si>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</si>
  <si>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</si>
  <si>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</si>
  <si>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</si>
  <si>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</si>
  <si>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</si>
  <si>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</si>
  <si>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</si>
  <si>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</si>
  <si>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</si>
  <si>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</si>
  <si>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</si>
  <si>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</si>
  <si>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</si>
  <si>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</si>
  <si>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</si>
  <si>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</si>
  <si>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</si>
  <si>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</si>
  <si>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</si>
  <si>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</si>
  <si>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</si>
  <si>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</si>
  <si>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</si>
  <si>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</si>
  <si>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</si>
  <si>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</si>
  <si>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</si>
  <si>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</si>
  <si>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</si>
  <si>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</si>
  <si>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</si>
  <si>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</si>
  <si>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</si>
  <si>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</si>
  <si>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</si>
  <si>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</si>
  <si>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</si>
  <si>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</si>
  <si>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</si>
  <si>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</si>
  <si>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</si>
  <si>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</si>
  <si>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</si>
  <si>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</si>
  <si>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</si>
  <si>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</si>
  <si>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</si>
  <si>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</si>
  <si>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</si>
  <si>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</si>
  <si>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</si>
  <si>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</si>
  <si>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</si>
  <si>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</si>
  <si>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</si>
  <si>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</si>
  <si>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</si>
  <si>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</si>
  <si>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</si>
  <si>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</si>
  <si>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</si>
  <si>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</si>
  <si>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</si>
  <si>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</si>
  <si>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</si>
  <si>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</si>
  <si>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</si>
  <si>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</si>
  <si>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</si>
  <si>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</si>
  <si>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</si>
  <si>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</si>
  <si>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</si>
  <si>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</si>
  <si>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</si>
  <si>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</si>
  <si>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</si>
  <si>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</si>
  <si>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</si>
  <si>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</si>
  <si>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</si>
  <si>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</si>
  <si>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</si>
  <si>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</si>
  <si>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</si>
  <si>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</si>
  <si>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</si>
  <si>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</si>
  <si>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</si>
  <si>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</si>
  <si>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</si>
  <si>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</si>
  <si>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</si>
  <si>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</si>
  <si>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</si>
  <si>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</si>
  <si>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</si>
  <si>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</si>
  <si>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</si>
  <si>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</si>
  <si>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</si>
  <si>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</si>
  <si>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</si>
  <si>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</si>
  <si>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</si>
  <si>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</si>
  <si>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</si>
  <si>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</si>
  <si>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</si>
  <si>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</si>
  <si>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</si>
  <si>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</si>
  <si>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</si>
  <si>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</si>
  <si>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</si>
  <si>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</si>
  <si>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</si>
  <si>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</si>
  <si>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</si>
  <si>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</si>
  <si>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</si>
  <si>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</si>
  <si>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</si>
  <si>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</si>
  <si>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</si>
  <si>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</si>
  <si>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</si>
  <si>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</si>
  <si>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</si>
  <si>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</si>
  <si>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</si>
  <si>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</si>
  <si>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</si>
  <si>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</si>
  <si>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</si>
  <si>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</si>
  <si>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</si>
  <si>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</si>
  <si>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</si>
  <si>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</si>
  <si>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</si>
  <si>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</si>
  <si>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</si>
  <si>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</si>
  <si>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</si>
  <si>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</si>
  <si>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</si>
  <si>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</si>
  <si>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</si>
  <si>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</si>
  <si>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</si>
  <si>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</si>
  <si>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</si>
  <si>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</si>
  <si>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</si>
  <si>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</si>
  <si>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</si>
  <si>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</si>
  <si>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</si>
  <si>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</si>
  <si>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</si>
  <si>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</si>
  <si>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</si>
  <si>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</si>
  <si>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</si>
  <si>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</si>
  <si>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</si>
  <si>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</si>
  <si>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</si>
  <si>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</si>
  <si>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</si>
  <si>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</si>
  <si>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</si>
  <si>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</si>
  <si>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</si>
  <si>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</si>
  <si>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</si>
  <si>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</si>
  <si>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</si>
  <si>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</si>
  <si>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</si>
  <si>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</si>
  <si>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</si>
  <si>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</si>
  <si>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</si>
  <si>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</si>
  <si>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</si>
  <si>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</si>
  <si>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</si>
  <si>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</si>
  <si>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</si>
  <si>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</si>
  <si>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</si>
  <si>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</si>
  <si>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</si>
  <si>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</si>
  <si>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</si>
  <si>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</si>
  <si>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</si>
  <si>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</si>
  <si>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</si>
  <si>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</si>
  <si>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</si>
  <si>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</si>
  <si>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</si>
  <si>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</si>
  <si>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</si>
  <si>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</si>
  <si>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</si>
  <si>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</si>
  <si>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</si>
  <si>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</si>
  <si>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</si>
  <si>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</si>
  <si>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</si>
  <si>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</si>
  <si>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</si>
  <si>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</si>
  <si>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</si>
  <si>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</si>
  <si>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</si>
  <si>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</si>
  <si>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</si>
  <si>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</si>
  <si>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</si>
  <si>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</si>
  <si>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</si>
  <si>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</si>
  <si>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</si>
  <si>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</si>
  <si>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</si>
  <si>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</si>
  <si>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</si>
  <si>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</si>
  <si>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</si>
  <si>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</si>
  <si>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</si>
  <si>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</si>
  <si>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</si>
  <si>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</si>
  <si>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</si>
  <si>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</si>
  <si>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</si>
  <si>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</si>
  <si>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</si>
  <si>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</si>
  <si>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</si>
  <si>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</si>
  <si>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</si>
  <si>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</si>
  <si>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</si>
  <si>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</si>
  <si>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</si>
  <si>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</si>
  <si>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</si>
  <si>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</si>
  <si>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</si>
  <si>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</si>
  <si>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</si>
  <si>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</si>
  <si>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</si>
  <si>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</si>
  <si>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</si>
  <si>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</si>
  <si>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</si>
  <si>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</si>
  <si>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</si>
  <si>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</si>
  <si>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</si>
  <si>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</si>
  <si>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</si>
  <si>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</si>
  <si>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</si>
  <si>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</si>
  <si>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</si>
  <si>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</si>
  <si>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</si>
  <si>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</si>
  <si>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</si>
  <si>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</si>
  <si>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</si>
  <si>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</si>
  <si>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</si>
  <si>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</si>
  <si>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</si>
  <si>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</si>
  <si>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</si>
  <si>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</si>
  <si>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</si>
  <si>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</si>
  <si>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</si>
  <si>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</si>
  <si>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</si>
  <si>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</si>
  <si>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</si>
  <si>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</si>
  <si>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</si>
  <si>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</si>
  <si>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</si>
  <si>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</si>
  <si>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</si>
  <si>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</si>
  <si>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</si>
  <si>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</si>
  <si>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</si>
  <si>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</si>
  <si>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</si>
  <si>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</si>
  <si>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</si>
  <si>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</si>
  <si>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</si>
  <si>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</si>
  <si>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</si>
  <si>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</si>
  <si>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</si>
  <si>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</si>
  <si>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</si>
  <si>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</si>
  <si>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</si>
  <si>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</si>
  <si>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</si>
  <si>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</si>
  <si>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</si>
  <si>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</si>
  <si>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</si>
  <si>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</si>
  <si>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</si>
  <si>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</si>
  <si>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</si>
  <si>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</si>
  <si>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</si>
  <si>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</si>
  <si>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</si>
  <si>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</si>
  <si>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</si>
  <si>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</si>
  <si>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</si>
  <si>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</si>
  <si>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</si>
  <si>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</si>
  <si>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</si>
  <si>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</si>
  <si>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</si>
  <si>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</si>
  <si>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</si>
  <si>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</si>
  <si>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</si>
  <si>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</si>
  <si>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</si>
  <si>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</si>
  <si>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</si>
  <si>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</si>
  <si>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</si>
  <si>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</si>
  <si>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</si>
  <si>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</si>
  <si>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</si>
  <si>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</si>
  <si>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</si>
  <si>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</si>
  <si>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</si>
  <si>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</si>
  <si>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</si>
  <si>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</si>
  <si>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</si>
  <si>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</si>
  <si>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</si>
  <si>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</si>
  <si>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</si>
  <si>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</si>
  <si>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</si>
  <si>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</si>
  <si>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</si>
  <si>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</si>
  <si>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</si>
  <si>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</si>
  <si>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</si>
  <si>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</si>
  <si>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</si>
  <si>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</si>
  <si>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</si>
  <si>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</si>
  <si>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</si>
  <si>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</si>
  <si>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</si>
  <si>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</si>
  <si>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</si>
  <si>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</si>
  <si>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</si>
  <si>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</si>
  <si>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</si>
  <si>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</si>
  <si>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</si>
  <si>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</si>
  <si>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</si>
  <si>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</si>
  <si>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</si>
  <si>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</si>
  <si>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</si>
  <si>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</si>
  <si>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</si>
  <si>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</si>
  <si>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</si>
  <si>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</si>
  <si>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</si>
  <si>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</si>
  <si>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</si>
  <si>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</si>
  <si>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</si>
  <si>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</si>
  <si>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</si>
  <si>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</si>
  <si>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</si>
  <si>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</si>
  <si>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</si>
  <si>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</si>
  <si>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</si>
  <si>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</si>
  <si>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</si>
  <si>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</si>
  <si>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</si>
  <si>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</si>
  <si>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</si>
  <si>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</si>
  <si>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</si>
  <si>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</si>
  <si>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</si>
  <si>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</si>
  <si>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</si>
  <si>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</si>
  <si>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</si>
  <si>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</si>
  <si>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</si>
  <si>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</si>
  <si>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</si>
  <si>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</si>
  <si>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</si>
  <si>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</si>
  <si>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</si>
  <si>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</si>
  <si>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</si>
  <si>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</si>
  <si>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</si>
  <si>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</si>
  <si>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</si>
  <si>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</si>
  <si>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</si>
  <si>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</si>
  <si>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</si>
  <si>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</si>
  <si>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</si>
  <si>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</si>
  <si>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</si>
  <si>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</si>
  <si>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</si>
  <si>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</si>
  <si>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</si>
  <si>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</si>
  <si>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</si>
  <si>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</si>
  <si>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</si>
  <si>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</si>
  <si>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</si>
  <si>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</si>
  <si>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</si>
  <si>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</si>
  <si>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</si>
  <si>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</si>
  <si>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</si>
  <si>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</si>
  <si>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</si>
  <si>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</si>
  <si>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</si>
  <si>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</si>
  <si>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</si>
  <si>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</si>
  <si>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</si>
  <si>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</si>
  <si>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</si>
  <si>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</si>
  <si>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</si>
  <si>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</si>
  <si>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</si>
  <si>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</si>
  <si>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</si>
  <si>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</si>
  <si>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</si>
  <si>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</si>
  <si>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</si>
  <si>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</si>
  <si>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</si>
  <si>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</si>
  <si>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</si>
  <si>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</si>
  <si>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</si>
  <si>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</si>
  <si>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</si>
  <si>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</si>
  <si>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</si>
  <si>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</si>
  <si>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</si>
  <si>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</si>
  <si>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</si>
  <si>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</si>
  <si>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</si>
  <si>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</si>
  <si>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</si>
  <si>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</si>
  <si>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</si>
  <si>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</si>
  <si>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</si>
  <si>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</si>
  <si>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</si>
  <si>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</si>
  <si>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</si>
  <si>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</si>
  <si>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</si>
  <si>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</si>
  <si>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</si>
  <si>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</si>
  <si>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</si>
  <si>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</si>
  <si>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</si>
  <si>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</si>
  <si>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</si>
  <si>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</si>
  <si>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</si>
  <si>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</si>
  <si>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</si>
  <si>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</si>
  <si>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</si>
  <si>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</si>
  <si>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</si>
  <si>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</si>
  <si>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</si>
  <si>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</si>
  <si>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</si>
  <si>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</si>
  <si>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</si>
  <si>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</si>
  <si>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</si>
  <si>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</si>
  <si>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</si>
  <si>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</si>
  <si>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</si>
  <si>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</si>
  <si>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</si>
  <si>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</si>
  <si>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</si>
  <si>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</si>
  <si>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</si>
  <si>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</si>
  <si>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</si>
  <si>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</si>
  <si>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</si>
  <si>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</si>
  <si>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</si>
  <si>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</si>
  <si>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</si>
  <si>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</si>
  <si>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</si>
  <si>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</si>
  <si>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</si>
  <si>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</si>
  <si>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</si>
  <si>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</si>
  <si>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</si>
  <si>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</si>
  <si>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</si>
  <si>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</si>
  <si>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</si>
  <si>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</si>
  <si>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</si>
  <si>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</si>
  <si>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</si>
  <si>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</si>
  <si>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</si>
  <si>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</si>
  <si>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</si>
  <si>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</si>
  <si>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</si>
  <si>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</si>
  <si>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</si>
  <si>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</si>
  <si>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</si>
  <si>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</si>
  <si>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</si>
  <si>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</si>
  <si>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</si>
  <si>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</si>
  <si>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</si>
  <si>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</si>
  <si>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</si>
  <si>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</si>
  <si>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</si>
  <si>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</si>
  <si>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</si>
  <si>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</si>
  <si>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</si>
  <si>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</si>
  <si>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</si>
  <si>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</si>
  <si>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</si>
  <si>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</si>
  <si>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</si>
  <si>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</si>
  <si>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</si>
  <si>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</si>
  <si>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</si>
  <si>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</si>
  <si>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</si>
  <si>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</si>
  <si>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</si>
  <si>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</si>
  <si>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</si>
  <si>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</si>
  <si>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</si>
  <si>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</si>
  <si>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</si>
  <si>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</si>
  <si>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</si>
  <si>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</si>
  <si>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</si>
  <si>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</si>
  <si>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</si>
  <si>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</si>
  <si>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</si>
  <si>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</si>
  <si>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</si>
  <si>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</si>
  <si>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</si>
  <si>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</si>
  <si>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</si>
  <si>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</si>
  <si>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</si>
  <si>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</si>
  <si>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</si>
  <si>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</si>
  <si>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</si>
  <si>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</si>
  <si>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</si>
  <si>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</si>
  <si>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</si>
  <si>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</si>
  <si>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</si>
  <si>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</si>
  <si>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</si>
  <si>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</si>
  <si>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</si>
  <si>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</si>
  <si>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</si>
  <si>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</si>
  <si>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</si>
  <si>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</si>
  <si>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</si>
  <si>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</si>
  <si>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</si>
  <si>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</si>
  <si>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</si>
  <si>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</si>
  <si>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</si>
  <si>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</si>
  <si>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</si>
  <si>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</si>
  <si>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</si>
  <si>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</si>
  <si>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</si>
  <si>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</si>
  <si>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</si>
  <si>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</si>
  <si>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</si>
  <si>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</si>
  <si>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</si>
  <si>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</si>
  <si>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</si>
  <si>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</si>
  <si>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</si>
  <si>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</si>
  <si>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</si>
  <si>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</si>
  <si>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</si>
  <si>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</si>
  <si>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</si>
  <si>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</si>
  <si>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</si>
  <si>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</si>
  <si>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</si>
  <si>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</si>
  <si>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</si>
  <si>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</si>
  <si>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</si>
  <si>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</si>
  <si>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</si>
  <si>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</si>
  <si>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</si>
  <si>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</si>
  <si>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</si>
  <si>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</si>
  <si>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</si>
  <si>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</si>
  <si>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</si>
  <si>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</si>
  <si>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</si>
  <si>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</si>
  <si>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</si>
  <si>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</si>
  <si>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</si>
  <si>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</si>
  <si>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</si>
  <si>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</si>
  <si>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</si>
  <si>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</si>
  <si>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</si>
  <si>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</si>
  <si>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</si>
  <si>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</si>
  <si>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</si>
  <si>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</si>
  <si>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</si>
  <si>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</si>
  <si>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</si>
  <si>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</si>
  <si>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</si>
  <si>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</si>
  <si>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</si>
  <si>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</si>
  <si>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</si>
  <si>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</si>
  <si>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</si>
  <si>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</si>
  <si>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</si>
  <si>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</si>
  <si>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</si>
  <si>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</si>
  <si>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</si>
  <si>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</si>
  <si>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</si>
  <si>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</si>
  <si>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</si>
  <si>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</si>
  <si>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</si>
  <si>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</si>
  <si>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</si>
  <si>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</si>
  <si>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</si>
  <si>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</si>
  <si>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</si>
  <si>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</si>
  <si>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</si>
  <si>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</si>
  <si>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</si>
  <si>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</si>
  <si>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</si>
  <si>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</si>
  <si>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</si>
  <si>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</si>
  <si>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</si>
  <si>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</si>
  <si>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</si>
  <si>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</si>
  <si>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</si>
  <si>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</si>
  <si>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</si>
  <si>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</si>
  <si>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</si>
  <si>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</si>
  <si>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</si>
  <si>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</si>
  <si>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</si>
  <si>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</si>
  <si>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</si>
  <si>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</si>
  <si>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</si>
  <si>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</si>
  <si>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</si>
  <si>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</si>
  <si>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</si>
  <si>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</si>
  <si>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</si>
  <si>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</si>
  <si>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</si>
  <si>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</si>
  <si>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</si>
  <si>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</si>
  <si>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</si>
  <si>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</si>
  <si>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</si>
  <si>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</si>
  <si>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</si>
  <si>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</si>
  <si>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</si>
  <si>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</si>
  <si>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</si>
  <si>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</si>
  <si>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</si>
  <si>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</si>
  <si>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</si>
  <si>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</si>
  <si>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</si>
  <si>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</si>
  <si>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</si>
  <si>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</si>
  <si>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</si>
  <si>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</si>
  <si>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</si>
  <si>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</si>
  <si>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</si>
  <si>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</si>
  <si>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</si>
  <si>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</si>
  <si>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</si>
  <si>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</si>
  <si>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</si>
  <si>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</si>
  <si>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</si>
  <si>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</si>
  <si>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</si>
  <si>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</si>
  <si>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</si>
  <si>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</si>
  <si>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</si>
  <si>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</si>
  <si>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</si>
  <si>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</si>
  <si>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</si>
  <si>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</si>
  <si>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</si>
  <si>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</si>
  <si>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</si>
  <si>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</si>
  <si>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</si>
  <si>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</si>
  <si>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</si>
  <si>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</si>
  <si>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</si>
  <si>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</si>
  <si>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</si>
  <si>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</si>
  <si>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</si>
  <si>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</si>
  <si>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</si>
  <si>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</si>
  <si>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</si>
  <si>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</si>
  <si>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</si>
  <si>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</si>
  <si>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</si>
  <si>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</si>
  <si>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</si>
  <si>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</si>
  <si>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</si>
  <si>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</si>
  <si>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</si>
  <si>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</si>
  <si>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</si>
  <si>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</si>
  <si>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</si>
  <si>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</si>
  <si>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</si>
  <si>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</si>
  <si>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</si>
  <si>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</si>
  <si>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</si>
  <si>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</si>
  <si>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</si>
  <si>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</si>
  <si>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</si>
  <si>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</si>
  <si>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</si>
  <si>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</si>
  <si>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</si>
  <si>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</si>
  <si>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</si>
  <si>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</si>
  <si>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</si>
  <si>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</si>
  <si>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</si>
  <si>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</si>
  <si>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</si>
  <si>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</si>
  <si>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</si>
  <si>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</si>
  <si>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</si>
  <si>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</si>
  <si>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</si>
  <si>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</si>
  <si>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</si>
  <si>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</si>
  <si>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</si>
  <si>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</si>
  <si>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</si>
  <si>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</si>
  <si>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</si>
  <si>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</si>
  <si>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</si>
  <si>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</si>
  <si>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</si>
  <si>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</si>
  <si>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</si>
  <si>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</si>
  <si>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</si>
  <si>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</si>
  <si>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</si>
  <si>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</si>
  <si>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</si>
  <si>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</si>
  <si>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</si>
  <si>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</si>
  <si>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</si>
  <si>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</si>
  <si>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</si>
  <si>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</si>
  <si>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</si>
  <si>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</si>
  <si>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</si>
  <si>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</si>
  <si>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</si>
  <si>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</si>
  <si>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</si>
  <si>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</si>
  <si>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</si>
  <si>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</si>
  <si>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</si>
  <si>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</si>
  <si>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</si>
  <si>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</si>
  <si>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</si>
  <si>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</si>
  <si>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</si>
  <si>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</si>
  <si>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</si>
  <si>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</si>
  <si>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</si>
  <si>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</si>
  <si>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</si>
  <si>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</si>
  <si>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</si>
  <si>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</si>
  <si>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</si>
  <si>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</si>
  <si>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</si>
  <si>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</si>
  <si>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</si>
  <si>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</si>
  <si>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</si>
  <si>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</si>
  <si>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</si>
  <si>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</si>
  <si>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</si>
  <si>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</si>
  <si>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</si>
  <si>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</si>
  <si>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</si>
  <si>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</si>
  <si>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</si>
  <si>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</si>
  <si>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</si>
  <si>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</si>
  <si>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</si>
  <si>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</si>
  <si>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</si>
  <si>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</si>
  <si>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</si>
  <si>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</si>
  <si>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</si>
  <si>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</si>
  <si>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</si>
  <si>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</si>
  <si>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</si>
  <si>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</si>
  <si>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</si>
  <si>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</si>
  <si>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</si>
  <si>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</si>
  <si>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</si>
  <si>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</si>
  <si>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</si>
  <si>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</si>
  <si>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</si>
  <si>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</si>
  <si>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</si>
  <si>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</si>
  <si>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</si>
  <si>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</si>
  <si>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</si>
  <si>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</si>
  <si>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</si>
  <si>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</si>
  <si>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</si>
  <si>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</si>
  <si>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</si>
  <si>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</si>
  <si>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</si>
  <si>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</si>
  <si>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</si>
  <si>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</si>
  <si>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</si>
  <si>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</si>
  <si>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</si>
  <si>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</si>
  <si>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</si>
  <si>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</si>
  <si>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</si>
  <si>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</si>
  <si>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</si>
  <si>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</si>
  <si>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</si>
  <si>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</si>
  <si>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</si>
  <si>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</si>
  <si>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</si>
  <si>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</si>
  <si>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</si>
  <si>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</si>
  <si>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</si>
  <si>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</si>
  <si>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</si>
  <si>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</si>
  <si>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</si>
  <si>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</si>
  <si>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</si>
  <si>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</si>
  <si>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</si>
  <si>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</si>
  <si>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</si>
  <si>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</si>
  <si>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</si>
  <si>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</si>
  <si>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</si>
  <si>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</si>
  <si>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</si>
  <si>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</si>
  <si>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</si>
  <si>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</si>
  <si>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</si>
  <si>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</si>
  <si>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</si>
  <si>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</si>
  <si>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</si>
  <si>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</si>
  <si>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</si>
  <si>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</si>
  <si>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</si>
  <si>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</si>
  <si>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</si>
  <si>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</si>
  <si>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</si>
  <si>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</si>
  <si>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</si>
  <si>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</si>
  <si>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</si>
  <si>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</si>
  <si>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</si>
  <si>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</si>
  <si>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</si>
  <si>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</si>
  <si>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</si>
  <si>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</si>
  <si>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</si>
  <si>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</si>
  <si>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</si>
  <si>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</si>
  <si>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</si>
  <si>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</si>
  <si>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</si>
  <si>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</si>
  <si>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</si>
  <si>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</si>
  <si>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</si>
  <si>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</si>
  <si>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</si>
  <si>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</si>
  <si>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</si>
  <si>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</si>
  <si>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</si>
  <si>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</si>
  <si>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</si>
  <si>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</si>
  <si>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</si>
  <si>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</si>
  <si>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</si>
  <si>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</si>
  <si>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</si>
  <si>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</si>
  <si>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</si>
  <si>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</si>
  <si>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</si>
  <si>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</si>
  <si>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</si>
  <si>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</si>
  <si>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</si>
  <si>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</si>
  <si>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</si>
  <si>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</si>
  <si>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</si>
  <si>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</si>
  <si>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</si>
  <si>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</si>
  <si>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</si>
  <si>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</si>
  <si>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</si>
  <si>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</si>
  <si>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</si>
  <si>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</si>
  <si>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</si>
  <si>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</si>
  <si>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</si>
  <si>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</si>
  <si>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</si>
  <si>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</si>
  <si>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</si>
  <si>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</si>
  <si>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</si>
  <si>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</si>
  <si>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</si>
  <si>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</si>
  <si>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</si>
  <si>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</si>
  <si>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</si>
  <si>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</si>
  <si>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</si>
  <si>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</si>
  <si>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</si>
  <si>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</si>
  <si>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</si>
  <si>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</si>
  <si>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</si>
  <si>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</si>
  <si>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</si>
  <si>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</si>
  <si>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</si>
  <si>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</si>
  <si>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</si>
  <si>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</si>
  <si>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</si>
  <si>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</si>
  <si>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</si>
  <si>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</si>
  <si>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</si>
  <si>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</si>
  <si>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</si>
  <si>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</si>
  <si>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</si>
  <si>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</si>
  <si>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</si>
  <si>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</si>
  <si>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</si>
  <si>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</si>
  <si>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</si>
  <si>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</si>
  <si>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</si>
  <si>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</si>
  <si>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</si>
  <si>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</si>
  <si>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</si>
  <si>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</si>
  <si>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</si>
  <si>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</si>
  <si>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</si>
  <si>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</si>
  <si>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</si>
  <si>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</si>
  <si>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</si>
  <si>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</si>
  <si>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</si>
  <si>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</si>
  <si>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</si>
  <si>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</si>
  <si>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</si>
  <si>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</si>
  <si>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</si>
  <si>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</si>
  <si>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</si>
  <si>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</si>
  <si>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</si>
  <si>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</si>
  <si>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</si>
  <si>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</si>
  <si>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</si>
  <si>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</si>
  <si>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</si>
  <si>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</si>
  <si>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</si>
  <si>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</si>
  <si>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</si>
  <si>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</si>
  <si>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</si>
  <si>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</si>
  <si>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</si>
  <si>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</si>
  <si>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</si>
  <si>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</si>
  <si>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</si>
  <si>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</si>
  <si>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</si>
  <si>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</si>
  <si>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</si>
  <si>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</si>
  <si>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</si>
  <si>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</si>
  <si>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</si>
  <si>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</si>
  <si>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PIT-POU</t>
  </si>
  <si>
    <t>PITPOU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</si>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</sst>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I1" activePane="topRight" state="frozen"/>
      <selection pane="topRight" activeCell="BB57" sqref="BB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>V8646086</v>
      </c>
      <c r="B69" s="133">
        <v>46086</v>
      </c>
      <c r="C69" s="7">
        <f>IF(BS_CONTROLE[[#This Row],[DATA]]="","",WEEKNUM(BS_CONTROLE[[#This Row],[DATA]]))</f>
        <v>10</v>
      </c>
      <c r="D69" s="45" t="s">
        <v>808</v>
      </c>
      <c r="E69" s="185">
        <v>60</v>
      </c>
      <c r="F69" s="134" t="s">
        <v>707</v>
      </c>
      <c r="G69" s="8" t="str">
        <f>IF(D69="","*",VLOOKUP(F69,BS_ATIVIDADE[#All],3,FALSE))</f>
        <v>MECANIZAÇÃO - SOCADORA</v>
      </c>
      <c r="H69" s="135" t="s">
        <v>203</v>
      </c>
      <c r="I69" s="135" t="s">
        <v>203</v>
      </c>
      <c r="J69" s="151">
        <v>98</v>
      </c>
      <c r="K69" s="151">
        <v>664</v>
      </c>
      <c r="L69" s="71">
        <v>667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9" s="135">
        <v>0.41666666666666669</v>
      </c>
      <c r="P69" s="135">
        <v>6.25E-2</v>
      </c>
      <c r="Q69" s="71">
        <v>840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199" t="str">
        <f>IFERROR(_xlfn.XLOOKUP(J69, BASE_MAPA!$B$2:$B$408, BASE_MAPA!$G$2:$G$408), "ERRO")</f>
        <v>ALTO ARAGUAIA - RONDONOPOLIS</v>
      </c>
      <c r="V69" s="143" t="s">
        <v>1150</v>
      </c>
      <c r="W69" s="135" t="s">
        <v>1195</v>
      </c>
      <c r="X69" s="152" t="s">
        <v>1046</v>
      </c>
      <c r="Y69" s="129"/>
      <c r="Z69" s="129"/>
      <c r="AA69" s="71">
        <v>1</v>
      </c>
      <c r="AB69" s="59" t="s">
        <v>1047</v>
      </c>
      <c r="AC69" s="59"/>
      <c r="AD69" s="135">
        <v>0.29166666666666669</v>
      </c>
      <c r="AE69" s="71">
        <v>6236</v>
      </c>
      <c r="AF69" s="71">
        <v>6636</v>
      </c>
      <c r="AG69" s="71" t="s">
        <v>602</v>
      </c>
      <c r="AH69" s="42"/>
      <c r="AI69" s="119" t="str">
        <f>IF(BS_CONTROLE[[#This Row],[Atividade]]=0, "-", BS_CONTROLE[[#This Row],[Atividade]])</f>
        <v>MECANIZAÇÃO - SOCADORA</v>
      </c>
      <c r="AJ69" s="8" t="str">
        <f>IF(D69="","*",VLOOKUP(AI69,BS_ATIVIDADE[#Data],3,FALSE))</f>
        <v>MECANIZAÇÃO - SOCADORA</v>
      </c>
      <c r="AK69" s="175" t="str">
        <f>IF(BS_CONTROLE[[#This Row],[Local - Partida]]=0, "-", BS_CONTROLE[[#This Row],[Local - Partida]])</f>
        <v>TIQ2</v>
      </c>
      <c r="AL69" s="175" t="str">
        <f>IF(BS_CONTROLE[[#This Row],[Local - Encerramento]]=0, "-", BS_CONTROLE[[#This Row],[Local - Encerramento]])</f>
        <v>TIQ2</v>
      </c>
      <c r="AM69" s="175" t="str">
        <f>IF(BS_CONTROLE[[#This Row],[Entre - Estações]]=0, "-", BS_CONTROLE[[#This Row],[Entre - Estações]])</f>
        <v>TBS-TAL</v>
      </c>
      <c r="AN69" s="175" t="str">
        <f>IF(BS_CONTROLE[[#This Row],[SB]]=0, "-", BS_CONTROLE[[#This Row],[SB]])</f>
        <v>TBS671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664</v>
      </c>
      <c r="AQ69" s="177">
        <f>IF(BS_CONTROLE[[#This Row],[KM - Fim]]=0, "-", BS_CONTROLE[[#This Row],[KM - Fim]])</f>
        <v>667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BASE_MAPA!$B$2:$B$408, BASE_MAPA!$G$2:$G$408), "ERRO")</f>
        <v>ALTO ARAGUAIA - RONDONOPOLIS</v>
      </c>
      <c r="BF69" s="178" t="str">
        <f>IF(BS_CONTROLE[[#This Row],[Responsavel pelo boletim]]=0, "-", BS_CONTROLE[[#This Row],[Responsavel pelo boletim]])</f>
        <v>Camila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Produção e Intervalo</v>
      </c>
      <c r="BR69" s="15">
        <f t="shared" si="4"/>
        <v>0</v>
      </c>
      <c r="BS69" s="15">
        <f t="shared" si="5"/>
        <v>0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Produção e Intervalo</v>
      </c>
      <c r="BR72" s="15">
        <f t="shared" si="4"/>
        <v>0</v>
      </c>
      <c r="BS72" s="15">
        <f t="shared" si="5"/>
        <v>0</v>
      </c>
      <c r="BT72" s="157" t="str">
        <f t="shared" si="2"/>
        <v/>
      </c>
    </row>
    <row r="73" spans="1:72" ht="14.45" hidden="1">
      <c r="A73" s="44" t="str">
        <f t="shared" si="1"/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Produção e Intervalo</v>
      </c>
      <c r="BR73" s="15">
        <f t="shared" si="4"/>
        <v>0</v>
      </c>
      <c r="BS73" s="15">
        <f t="shared" si="5"/>
        <v>0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/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Produção e Intervalo</v>
      </c>
      <c r="BR75" s="15">
        <f t="shared" ref="BR75:BR138" si="9">IF(OR(B75="",F75=""),"*",AY75/P75)</f>
        <v>0</v>
      </c>
      <c r="BS75" s="15">
        <f t="shared" ref="BS75:BS138" si="10">IF(OR(B75="",F75=""),"*",BA75/Q75)</f>
        <v>0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t="14.45" hidden="1">
      <c r="A79" s="44" t="str">
        <f t="shared" si="7"/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>MecanizaçãoAtivos</v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t="14.45" hidden="1">
      <c r="A82" s="44" t="str">
        <f t="shared" si="7"/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 t="s">
        <v>564</v>
      </c>
      <c r="I82" s="135" t="s">
        <v>571</v>
      </c>
      <c r="J82" s="151">
        <v>103</v>
      </c>
      <c r="K82" s="151">
        <v>2116</v>
      </c>
      <c r="L82" s="71" t="s">
        <v>602</v>
      </c>
      <c r="M82" s="149" t="s">
        <v>1231</v>
      </c>
      <c r="N82" s="149" t="s">
        <v>1232</v>
      </c>
      <c r="O82" s="135">
        <v>0.99930555555555556</v>
      </c>
      <c r="P82" s="135">
        <v>4.1666666666666664E-2</v>
      </c>
      <c r="Q82" s="71">
        <v>20000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2" s="199" t="str">
        <f>IFERROR(_xlfn.XLOOKUP(J82, BASE_MAPA!$B$2:$B$408, BASE_MAPA!$G$2:$G$408), "ERRO")</f>
        <v>OURO VERDE - LIGAÇÃO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PIT2</v>
      </c>
      <c r="AL82" s="175" t="str">
        <f>IF(BS_CONTROLE[[#This Row],[Local - Encerramento]]=0, "-", BS_CONTROLE[[#This Row],[Local - Encerramento]])</f>
        <v>POU2</v>
      </c>
      <c r="AM82" s="175" t="str">
        <f>IF(BS_CONTROLE[[#This Row],[Entre - Estações]]=0, "-", BS_CONTROLE[[#This Row],[Entre - Estações]])</f>
        <v>PIT-POU</v>
      </c>
      <c r="AN82" s="175" t="str">
        <f>IF(BS_CONTROLE[[#This Row],[SB]]=0, "-", BS_CONTROLE[[#This Row],[SB]])</f>
        <v>PITPOU</v>
      </c>
      <c r="AO82" s="176">
        <f>IF(BS_CONTROLE[[#This Row],[SUB]]=0, "-", BS_CONTROLE[[#This Row],[SUB]])</f>
        <v>103</v>
      </c>
      <c r="AP82" s="177">
        <f>IF(BS_CONTROLE[[#This Row],[KM - Inicio]]=0, "-", BS_CONTROLE[[#This Row],[KM - Inicio]])</f>
        <v>2116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2" s="200" t="str">
        <f>IFERROR(_xlfn.XLOOKUP(AO82, BASE_MAPA!$B$2:$B$408, BASE_MAPA!$G$2:$G$408), "ERRO")</f>
        <v>OURO VERDE - LIGAÇÃO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1234</v>
      </c>
      <c r="C1" s="20" t="s">
        <v>1235</v>
      </c>
      <c r="E1" s="20" t="s">
        <v>1236</v>
      </c>
      <c r="G1" s="20" t="s">
        <v>1237</v>
      </c>
      <c r="H1" s="22"/>
      <c r="I1" s="20" t="s">
        <v>1238</v>
      </c>
      <c r="J1" s="22"/>
      <c r="K1" s="20" t="s">
        <v>1239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1240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1241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1244</v>
      </c>
      <c r="C4" s="28" t="s">
        <v>1235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1249</v>
      </c>
      <c r="C13" s="2" t="s">
        <v>1250</v>
      </c>
      <c r="D13" s="2" t="s">
        <v>1251</v>
      </c>
      <c r="E13" s="2" t="s">
        <v>1252</v>
      </c>
      <c r="F13" s="2" t="s">
        <v>1253</v>
      </c>
      <c r="G13" s="2" t="s">
        <v>1143</v>
      </c>
      <c r="H13" s="2" t="s">
        <v>1049</v>
      </c>
      <c r="I13" s="2" t="s">
        <v>1160</v>
      </c>
      <c r="J13" s="2" t="s">
        <v>1254</v>
      </c>
      <c r="K13" s="2" t="s">
        <v>1056</v>
      </c>
      <c r="L13" s="2" t="s">
        <v>1109</v>
      </c>
      <c r="M13" s="2" t="s">
        <v>1255</v>
      </c>
      <c r="N13" s="2" t="s">
        <v>1170</v>
      </c>
      <c r="O13" s="2" t="s">
        <v>1256</v>
      </c>
      <c r="P13" s="2" t="s">
        <v>1085</v>
      </c>
      <c r="Q13" s="2" t="s">
        <v>1257</v>
      </c>
      <c r="R13" s="2" t="s">
        <v>1258</v>
      </c>
      <c r="S13" s="2" t="s">
        <v>1184</v>
      </c>
      <c r="T13" s="2" t="s">
        <v>1068</v>
      </c>
      <c r="U13" s="2" t="s">
        <v>1259</v>
      </c>
      <c r="V13" s="26" t="s">
        <v>1260</v>
      </c>
      <c r="W13" s="26" t="s">
        <v>1261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1262</v>
      </c>
      <c r="C14" s="28" t="s">
        <v>1263</v>
      </c>
      <c r="D14" s="28" t="s">
        <v>1264</v>
      </c>
      <c r="E14" s="28" t="s">
        <v>1264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1265</v>
      </c>
      <c r="K14" s="28" t="s">
        <v>1149</v>
      </c>
      <c r="L14" s="28" t="s">
        <v>1266</v>
      </c>
      <c r="M14" s="28" t="s">
        <v>1266</v>
      </c>
      <c r="N14" s="28" t="s">
        <v>1266</v>
      </c>
      <c r="O14" s="28" t="s">
        <v>1266</v>
      </c>
      <c r="P14" s="28" t="s">
        <v>1085</v>
      </c>
      <c r="Q14" s="28" t="s">
        <v>1267</v>
      </c>
      <c r="R14" s="28" t="s">
        <v>1268</v>
      </c>
      <c r="S14" s="28" t="s">
        <v>1264</v>
      </c>
      <c r="T14" s="28" t="s">
        <v>1264</v>
      </c>
      <c r="U14" s="28" t="s">
        <v>1259</v>
      </c>
      <c r="V14" s="29" t="s">
        <v>1260</v>
      </c>
      <c r="W14" s="29" t="s">
        <v>1261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1269</v>
      </c>
      <c r="B15" s="28" t="s">
        <v>1270</v>
      </c>
      <c r="C15" s="28" t="str">
        <f>""</f>
        <v/>
      </c>
      <c r="D15" s="28"/>
      <c r="E15" s="28"/>
      <c r="F15" s="28"/>
      <c r="G15" s="28" t="s">
        <v>1271</v>
      </c>
      <c r="H15" s="28" t="s">
        <v>1050</v>
      </c>
      <c r="I15" s="28" t="s">
        <v>1272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1273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1274</v>
      </c>
      <c r="L16" s="28"/>
      <c r="M16" s="28"/>
      <c r="N16" s="28"/>
      <c r="O16" s="28"/>
      <c r="P16" s="28"/>
      <c r="Q16" s="28"/>
      <c r="R16" s="28" t="s">
        <v>1275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1276</v>
      </c>
      <c r="B28" s="25" t="s">
        <v>1277</v>
      </c>
      <c r="C28" s="25" t="s">
        <v>1278</v>
      </c>
      <c r="D28" s="25" t="s">
        <v>1279</v>
      </c>
      <c r="E28" s="25" t="s">
        <v>1280</v>
      </c>
      <c r="F28" s="25" t="s">
        <v>1281</v>
      </c>
      <c r="G28" s="25" t="s">
        <v>1282</v>
      </c>
      <c r="H28" s="25" t="s">
        <v>1283</v>
      </c>
      <c r="I28" s="25" t="s">
        <v>1284</v>
      </c>
      <c r="J28" s="25" t="s">
        <v>1285</v>
      </c>
      <c r="K28" s="25" t="s">
        <v>1286</v>
      </c>
      <c r="L28" s="25" t="s">
        <v>1287</v>
      </c>
      <c r="M28" s="25" t="s">
        <v>1288</v>
      </c>
      <c r="N28" s="25" t="s">
        <v>1289</v>
      </c>
      <c r="O28" s="25" t="s">
        <v>1290</v>
      </c>
      <c r="P28" s="25" t="s">
        <v>1291</v>
      </c>
      <c r="Q28" s="25" t="s">
        <v>1292</v>
      </c>
      <c r="R28" s="25" t="s">
        <v>1293</v>
      </c>
      <c r="S28" s="25" t="s">
        <v>1294</v>
      </c>
      <c r="T28" s="25" t="s">
        <v>1295</v>
      </c>
      <c r="U28" s="25" t="s">
        <v>1296</v>
      </c>
      <c r="V28" s="25" t="s">
        <v>1297</v>
      </c>
      <c r="W28" s="25" t="s">
        <v>1298</v>
      </c>
      <c r="X28" s="25" t="s">
        <v>1299</v>
      </c>
      <c r="Y28" s="25" t="s">
        <v>1300</v>
      </c>
      <c r="Z28" s="25" t="s">
        <v>1301</v>
      </c>
      <c r="AA28" s="25" t="s">
        <v>1302</v>
      </c>
      <c r="AB28" s="25" t="s">
        <v>1303</v>
      </c>
      <c r="AC28" s="25" t="s">
        <v>1304</v>
      </c>
      <c r="AD28" s="25" t="s">
        <v>1305</v>
      </c>
      <c r="AE28" s="25" t="s">
        <v>1306</v>
      </c>
      <c r="AF28" s="25" t="s">
        <v>1307</v>
      </c>
      <c r="AG28" s="25" t="s">
        <v>1308</v>
      </c>
      <c r="AH28" s="25" t="s">
        <v>1309</v>
      </c>
      <c r="AI28" s="25" t="s">
        <v>1310</v>
      </c>
      <c r="AJ28" s="25" t="s">
        <v>1311</v>
      </c>
      <c r="AK28" s="25" t="s">
        <v>1312</v>
      </c>
      <c r="AL28" s="25" t="s">
        <v>1313</v>
      </c>
      <c r="AM28" s="25" t="s">
        <v>1314</v>
      </c>
      <c r="AN28" s="30" t="s">
        <v>1315</v>
      </c>
      <c r="AO28" s="30" t="s">
        <v>1316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1317</v>
      </c>
      <c r="C29" s="28" t="s">
        <v>1318</v>
      </c>
      <c r="D29" s="28" t="s">
        <v>1144</v>
      </c>
      <c r="E29" s="28" t="s">
        <v>1270</v>
      </c>
      <c r="F29" s="28" t="s">
        <v>1319</v>
      </c>
      <c r="G29" s="28" t="s">
        <v>1320</v>
      </c>
      <c r="H29" s="28" t="s">
        <v>1321</v>
      </c>
      <c r="I29" s="28" t="s">
        <v>1111</v>
      </c>
      <c r="J29" s="28" t="s">
        <v>1062</v>
      </c>
      <c r="K29" s="28" t="s">
        <v>1062</v>
      </c>
      <c r="L29" s="28" t="s">
        <v>1322</v>
      </c>
      <c r="M29" s="28" t="s">
        <v>1051</v>
      </c>
      <c r="N29" s="28" t="s">
        <v>1323</v>
      </c>
      <c r="O29" s="28" t="s">
        <v>1324</v>
      </c>
      <c r="P29" s="28" t="s">
        <v>1325</v>
      </c>
      <c r="Q29" s="28" t="s">
        <v>1326</v>
      </c>
      <c r="R29" s="28" t="s">
        <v>1327</v>
      </c>
      <c r="S29" s="28" t="s">
        <v>1328</v>
      </c>
      <c r="T29" s="28" t="s">
        <v>1329</v>
      </c>
      <c r="U29" s="28" t="s">
        <v>1162</v>
      </c>
      <c r="V29" s="28" t="s">
        <v>1329</v>
      </c>
      <c r="W29" s="28" t="s">
        <v>1162</v>
      </c>
      <c r="X29" s="28" t="s">
        <v>1330</v>
      </c>
      <c r="Y29" s="28" t="s">
        <v>1162</v>
      </c>
      <c r="Z29" s="28" t="s">
        <v>1329</v>
      </c>
      <c r="AA29" s="28" t="s">
        <v>1162</v>
      </c>
      <c r="AB29" s="28" t="s">
        <v>1085</v>
      </c>
      <c r="AC29" s="28" t="s">
        <v>1331</v>
      </c>
      <c r="AD29" s="28" t="s">
        <v>1332</v>
      </c>
      <c r="AE29" s="28" t="s">
        <v>1333</v>
      </c>
      <c r="AF29" s="28" t="s">
        <v>1275</v>
      </c>
      <c r="AG29" s="28" t="s">
        <v>1273</v>
      </c>
      <c r="AH29" s="28" t="s">
        <v>1334</v>
      </c>
      <c r="AI29" s="28" t="s">
        <v>1335</v>
      </c>
      <c r="AJ29" s="28" t="s">
        <v>1062</v>
      </c>
      <c r="AK29" s="28" t="s">
        <v>1335</v>
      </c>
      <c r="AL29" s="28" t="s">
        <v>1062</v>
      </c>
      <c r="AM29" s="28" t="s">
        <v>1259</v>
      </c>
      <c r="AN29" s="29" t="s">
        <v>1260</v>
      </c>
      <c r="AO29" s="29" t="s">
        <v>1261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1271</v>
      </c>
      <c r="E30" s="28"/>
      <c r="F30" s="28" t="s">
        <v>1336</v>
      </c>
      <c r="G30" s="28" t="s">
        <v>1337</v>
      </c>
      <c r="H30" s="28" t="s">
        <v>1338</v>
      </c>
      <c r="I30" s="28" t="s">
        <v>1339</v>
      </c>
      <c r="J30" s="28"/>
      <c r="K30" s="28"/>
      <c r="L30" s="28" t="s">
        <v>1340</v>
      </c>
      <c r="M30" s="28" t="s">
        <v>1341</v>
      </c>
      <c r="N30" s="28" t="s">
        <v>1111</v>
      </c>
      <c r="O30" s="28" t="s">
        <v>1342</v>
      </c>
      <c r="P30" s="28" t="s">
        <v>1343</v>
      </c>
      <c r="Q30" s="28" t="s">
        <v>1166</v>
      </c>
      <c r="R30" s="28"/>
      <c r="S30" s="28" t="s">
        <v>1326</v>
      </c>
      <c r="T30" s="28" t="s">
        <v>1344</v>
      </c>
      <c r="U30" s="28" t="s">
        <v>1111</v>
      </c>
      <c r="V30" s="28" t="s">
        <v>1344</v>
      </c>
      <c r="W30" s="28" t="s">
        <v>1111</v>
      </c>
      <c r="X30" s="28" t="s">
        <v>1344</v>
      </c>
      <c r="Y30" s="28" t="s">
        <v>1111</v>
      </c>
      <c r="Z30" s="28" t="s">
        <v>1344</v>
      </c>
      <c r="AA30" s="28" t="s">
        <v>1345</v>
      </c>
      <c r="AB30" s="28"/>
      <c r="AC30" s="28"/>
      <c r="AD30" s="28"/>
      <c r="AE30" s="28" t="s">
        <v>1346</v>
      </c>
      <c r="AF30" s="28"/>
      <c r="AG30" s="28"/>
      <c r="AH30" s="28"/>
      <c r="AI30" s="28" t="s">
        <v>1347</v>
      </c>
      <c r="AJ30" s="28" t="s">
        <v>1348</v>
      </c>
      <c r="AK30" s="28" t="s">
        <v>1347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1349</v>
      </c>
      <c r="E31" s="28"/>
      <c r="F31" s="28"/>
      <c r="G31" s="28"/>
      <c r="H31" s="28"/>
      <c r="I31" s="28"/>
      <c r="J31" s="28"/>
      <c r="K31" s="28"/>
      <c r="L31" s="28" t="s">
        <v>1350</v>
      </c>
      <c r="M31" s="28" t="s">
        <v>1351</v>
      </c>
      <c r="N31" s="28" t="s">
        <v>1162</v>
      </c>
      <c r="O31" s="28" t="s">
        <v>1352</v>
      </c>
      <c r="P31" s="28" t="s">
        <v>1353</v>
      </c>
      <c r="Q31" s="28" t="s">
        <v>1354</v>
      </c>
      <c r="R31" s="28"/>
      <c r="S31" s="28" t="s">
        <v>1166</v>
      </c>
      <c r="T31" s="28"/>
      <c r="U31" s="28" t="s">
        <v>1355</v>
      </c>
      <c r="V31" s="28"/>
      <c r="W31" s="28" t="s">
        <v>1355</v>
      </c>
      <c r="X31" s="28"/>
      <c r="Y31" s="28" t="s">
        <v>1355</v>
      </c>
      <c r="Z31" s="28"/>
      <c r="AA31" s="28" t="s">
        <v>1355</v>
      </c>
      <c r="AB31" s="28"/>
      <c r="AC31" s="28"/>
      <c r="AD31" s="28"/>
      <c r="AE31" s="28" t="s">
        <v>1356</v>
      </c>
      <c r="AF31" s="28"/>
      <c r="AG31" s="28"/>
      <c r="AH31" s="28"/>
      <c r="AI31" s="28" t="s">
        <v>1357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1358</v>
      </c>
      <c r="E32" s="28"/>
      <c r="F32" s="28"/>
      <c r="G32" s="28"/>
      <c r="H32" s="28"/>
      <c r="I32" s="28"/>
      <c r="J32" s="28"/>
      <c r="K32" s="28"/>
      <c r="L32" s="28" t="s">
        <v>1359</v>
      </c>
      <c r="M32" s="28"/>
      <c r="N32" s="28"/>
      <c r="O32" s="28"/>
      <c r="P32" s="28" t="s">
        <v>1360</v>
      </c>
      <c r="Q32" s="28" t="s">
        <v>1361</v>
      </c>
      <c r="R32" s="28"/>
      <c r="S32" s="28" t="s">
        <v>1354</v>
      </c>
      <c r="T32" s="28"/>
      <c r="U32" s="28" t="s">
        <v>1362</v>
      </c>
      <c r="V32" s="28"/>
      <c r="W32" s="28" t="s">
        <v>1362</v>
      </c>
      <c r="X32" s="28"/>
      <c r="Y32" s="28" t="s">
        <v>1362</v>
      </c>
      <c r="Z32" s="28"/>
      <c r="AA32" s="28" t="s">
        <v>1362</v>
      </c>
      <c r="AB32" s="28"/>
      <c r="AC32" s="28"/>
      <c r="AD32" s="28"/>
      <c r="AE32" s="28"/>
      <c r="AF32" s="28"/>
      <c r="AG32" s="28"/>
      <c r="AH32" s="28"/>
      <c r="AI32" s="28" t="s">
        <v>1350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1363</v>
      </c>
      <c r="E33" s="28"/>
      <c r="F33" s="28"/>
      <c r="G33" s="28"/>
      <c r="H33" s="28"/>
      <c r="I33" s="28"/>
      <c r="J33" s="28"/>
      <c r="K33" s="28"/>
      <c r="L33" s="28" t="s">
        <v>1364</v>
      </c>
      <c r="M33" s="28"/>
      <c r="N33" s="28"/>
      <c r="O33" s="28"/>
      <c r="P33" s="28"/>
      <c r="Q33" s="28" t="s">
        <v>1058</v>
      </c>
      <c r="R33" s="28"/>
      <c r="S33" s="28" t="s">
        <v>1361</v>
      </c>
      <c r="T33" s="28"/>
      <c r="U33" s="28" t="s">
        <v>1365</v>
      </c>
      <c r="V33" s="28"/>
      <c r="W33" s="28" t="s">
        <v>1365</v>
      </c>
      <c r="X33" s="28"/>
      <c r="Y33" s="28" t="s">
        <v>1365</v>
      </c>
      <c r="Z33" s="28"/>
      <c r="AA33" s="28" t="s">
        <v>1365</v>
      </c>
      <c r="AB33" s="28"/>
      <c r="AC33" s="28"/>
      <c r="AD33" s="28"/>
      <c r="AE33" s="28"/>
      <c r="AF33" s="28"/>
      <c r="AG33" s="28"/>
      <c r="AH33" s="28"/>
      <c r="AI33" s="28" t="s">
        <v>1364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1366</v>
      </c>
      <c r="M34" s="28"/>
      <c r="N34" s="28"/>
      <c r="O34" s="28"/>
      <c r="P34" s="28"/>
      <c r="Q34" s="28" t="s">
        <v>1367</v>
      </c>
      <c r="R34" s="28"/>
      <c r="S34" s="28" t="s">
        <v>1058</v>
      </c>
      <c r="T34" s="28"/>
      <c r="U34" s="28" t="s">
        <v>1368</v>
      </c>
      <c r="V34" s="28"/>
      <c r="W34" s="28" t="s">
        <v>1368</v>
      </c>
      <c r="X34" s="28"/>
      <c r="Y34" s="28" t="s">
        <v>1368</v>
      </c>
      <c r="Z34" s="28"/>
      <c r="AA34" s="28" t="s">
        <v>1368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1369</v>
      </c>
      <c r="R35" s="28"/>
      <c r="S35" s="28" t="s">
        <v>1367</v>
      </c>
      <c r="T35" s="28"/>
      <c r="U35" s="28" t="s">
        <v>1370</v>
      </c>
      <c r="V35" s="28"/>
      <c r="W35" s="28" t="s">
        <v>1370</v>
      </c>
      <c r="X35" s="28"/>
      <c r="Y35" s="28" t="s">
        <v>1370</v>
      </c>
      <c r="Z35" s="28"/>
      <c r="AA35" s="28" t="s">
        <v>1370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1371</v>
      </c>
      <c r="R36" s="28"/>
      <c r="S36" s="28" t="s">
        <v>1369</v>
      </c>
      <c r="T36" s="28"/>
      <c r="U36" s="28" t="s">
        <v>1372</v>
      </c>
      <c r="V36" s="28"/>
      <c r="W36" s="28" t="s">
        <v>1372</v>
      </c>
      <c r="X36" s="28"/>
      <c r="Y36" s="28" t="s">
        <v>1372</v>
      </c>
      <c r="Z36" s="28"/>
      <c r="AA36" s="28" t="s">
        <v>1372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1373</v>
      </c>
      <c r="R37" s="28"/>
      <c r="S37" s="28" t="s">
        <v>1371</v>
      </c>
      <c r="T37" s="28"/>
      <c r="U37" s="28" t="s">
        <v>1359</v>
      </c>
      <c r="V37" s="28"/>
      <c r="W37" s="28" t="s">
        <v>1359</v>
      </c>
      <c r="X37" s="28"/>
      <c r="Y37" s="28" t="s">
        <v>1359</v>
      </c>
      <c r="Z37" s="28"/>
      <c r="AA37" s="28" t="s">
        <v>1359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1374</v>
      </c>
      <c r="R38" s="28"/>
      <c r="S38" s="28" t="s">
        <v>1373</v>
      </c>
      <c r="T38" s="28"/>
      <c r="U38" s="28" t="s">
        <v>1375</v>
      </c>
      <c r="V38" s="28"/>
      <c r="W38" s="28" t="s">
        <v>1375</v>
      </c>
      <c r="X38" s="28"/>
      <c r="Y38" s="28" t="s">
        <v>1375</v>
      </c>
      <c r="Z38" s="28"/>
      <c r="AA38" s="28" t="s">
        <v>1375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1376</v>
      </c>
      <c r="R39" s="28"/>
      <c r="S39" s="31" t="s">
        <v>1374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1378</v>
      </c>
      <c r="C3" s="220" t="s">
        <v>1379</v>
      </c>
      <c r="D3" s="220" t="s">
        <v>1380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1381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1382</v>
      </c>
      <c r="E3" s="186" t="s">
        <v>1383</v>
      </c>
      <c r="F3" s="186" t="s">
        <v>1384</v>
      </c>
      <c r="G3" s="186" t="s">
        <v>1385</v>
      </c>
      <c r="H3" s="186" t="s">
        <v>1386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1388</v>
      </c>
      <c r="D10" s="187">
        <v>9049</v>
      </c>
      <c r="E10" s="188">
        <v>46044</v>
      </c>
      <c r="F10" s="187" t="s">
        <v>1389</v>
      </c>
      <c r="G10" s="187" t="s">
        <v>1390</v>
      </c>
      <c r="H10" s="187"/>
    </row>
    <row r="11" spans="3:8">
      <c r="C11" s="187" t="s">
        <v>1388</v>
      </c>
      <c r="D11" s="187">
        <v>9044</v>
      </c>
      <c r="E11" s="188">
        <v>46044</v>
      </c>
      <c r="F11" s="187" t="s">
        <v>1391</v>
      </c>
      <c r="G11" s="187" t="s">
        <v>1392</v>
      </c>
      <c r="H11" s="187"/>
    </row>
    <row r="12" spans="3:8">
      <c r="C12" s="187" t="s">
        <v>1388</v>
      </c>
      <c r="D12" s="187">
        <v>762</v>
      </c>
      <c r="E12" s="188">
        <v>46044</v>
      </c>
      <c r="F12" s="187" t="s">
        <v>1393</v>
      </c>
      <c r="G12" s="187" t="s">
        <v>1392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1092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978</v>
      </c>
      <c r="D2" s="83" t="s">
        <v>980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>
        <f>IF(FN_MC!B69="","*",FN_MC!B69)</f>
        <v>46086</v>
      </c>
      <c r="D62" s="101" t="str">
        <f>IF(FN_MC!D69="","*",FN_MC!D69)</f>
        <v>V86</v>
      </c>
      <c r="E62" s="101" t="str">
        <f>IF(FN_MC!H69="","*",FN_MC!H69)</f>
        <v>TIQ2</v>
      </c>
      <c r="F62" s="114" t="str">
        <f>IF(FN_MC!M69="","*",FN_MC!M69)</f>
        <v>TBS-TAL</v>
      </c>
      <c r="G62" s="101" t="str">
        <f>IF(FN_MC!I69="","*",FN_MC!I69)</f>
        <v>TIQ2</v>
      </c>
      <c r="H62" s="101" t="str">
        <f>IF(FN_MC!AB69="","*",FN_MC!AB69)</f>
        <v>FIXO</v>
      </c>
      <c r="I62" s="101" t="str">
        <f>IF(FN_MC!AC69="","*",FN_MC!AC69)</f>
        <v>*</v>
      </c>
      <c r="J62" s="102">
        <f>IF(FN_MC!AA69="","*",FN_MC!AA69)</f>
        <v>1</v>
      </c>
      <c r="K62" s="112">
        <f>IF(FN_MC!AD69="","*",FN_MC!AD69)</f>
        <v>0.29166666666666669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PIT2</v>
      </c>
      <c r="F75" s="114" t="str">
        <f>IF(FN_MC!M82="","*",FN_MC!M82)</f>
        <v>PIT-POU</v>
      </c>
      <c r="G75" s="101" t="str">
        <f>IF(FN_MC!I82="","*",FN_MC!I82)</f>
        <v>POU2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993</v>
      </c>
      <c r="E2" s="92" t="s">
        <v>4</v>
      </c>
      <c r="F2" s="92" t="s">
        <v>1423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1424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TGR-TRO</v>
      </c>
      <c r="F66" s="96">
        <f>IF(FN_MC!B69="","*",FN_MC!B69)</f>
        <v>46086</v>
      </c>
      <c r="G66" s="96" t="str">
        <f>IF(FN_MC!D69="","*",FN_MC!D69)</f>
        <v>V86</v>
      </c>
      <c r="H66" s="96" t="str">
        <f>IF(FN_MC!F69="","*",FN_MC!F69)</f>
        <v>MECANIZAÇÃO - SOCADORA</v>
      </c>
      <c r="I66" s="96" t="str">
        <f>IF(FN_MC!H69="","*",FN_MC!H69)</f>
        <v>TIQ2</v>
      </c>
      <c r="J66" s="96" t="str">
        <f>IF(FN_MC!I69="","*",FN_MC!I69)</f>
        <v>TIQ2</v>
      </c>
      <c r="K66" s="96" t="str">
        <f>IF(FN_MC!M69="","*",FN_MC!M69)</f>
        <v>TBS-TAL</v>
      </c>
      <c r="L66" s="196" t="str">
        <f>IF(FN_MC!N69="","*",FN_MC!N69)</f>
        <v>TBS671</v>
      </c>
      <c r="M66" s="97">
        <f>IF(FN_MC!J69="","*",FN_MC!J69)</f>
        <v>98</v>
      </c>
      <c r="N66" s="183">
        <f>IF(FN_MC!K69="","*",FN_MC!K69)</f>
        <v>664</v>
      </c>
      <c r="O66" s="183">
        <f>IF(FN_MC!L69="","*",FN_MC!L69)</f>
        <v>667</v>
      </c>
      <c r="P66" s="107">
        <f>IF(FN_MC!O69="","*",FN_MC!O69)</f>
        <v>0.41666666666666669</v>
      </c>
      <c r="Q66" s="107">
        <f>IF(FN_MC!P69="","*",FN_MC!P69)</f>
        <v>6.25E-2</v>
      </c>
      <c r="R66" s="96" t="str">
        <f>IF(FN_MC!Q69="","*",CONCATENATE(FN_MC!Q69," ",FN_MC!R69))</f>
        <v>840 M</v>
      </c>
      <c r="S66" s="96" t="str">
        <f>IF(FN_MC!V69="","*",FN_MC!V69)</f>
        <v>Camila</v>
      </c>
      <c r="T66" s="96" t="str">
        <f>IF(FN_MC!W69="","*",FN_MC!W69)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MALHA CENTRAL</v>
      </c>
      <c r="E79" s="96" t="str">
        <f>IF(FN_MC!T82="","*",FN_MC!T82)</f>
        <v>PRV-POV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PIT2</v>
      </c>
      <c r="J79" s="96" t="str">
        <f>IF(FN_MC!I82="","*",FN_MC!I82)</f>
        <v>POU2</v>
      </c>
      <c r="K79" s="96" t="str">
        <f>IF(FN_MC!M82="","*",FN_MC!M82)</f>
        <v>PIT-POU</v>
      </c>
      <c r="L79" s="196" t="str">
        <f>IF(FN_MC!N82="","*",FN_MC!N82)</f>
        <v>PITPOU</v>
      </c>
      <c r="M79" s="97">
        <f>IF(FN_MC!J82="","*",FN_MC!J82)</f>
        <v>103</v>
      </c>
      <c r="N79" s="183">
        <f>IF(FN_MC!K82="","*",FN_MC!K82)</f>
        <v>2116</v>
      </c>
      <c r="O79" s="183" t="str">
        <f>IF(FN_MC!L82="","*",FN_MC!L82)</f>
        <v>-</v>
      </c>
      <c r="P79" s="107">
        <f>IF(FN_MC!O82="","*",FN_MC!O82)</f>
        <v>0.99930555555555556</v>
      </c>
      <c r="Q79" s="107">
        <f>IF(FN_MC!P82="","*",FN_MC!P82)</f>
        <v>4.1666666666666664E-2</v>
      </c>
      <c r="R79" s="96" t="str">
        <f>IF(FN_MC!Q82="","*",CONCATENATE(FN_MC!Q82," ",FN_MC!R82))</f>
        <v>20000 M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993</v>
      </c>
      <c r="D6" s="84" t="s">
        <v>994</v>
      </c>
      <c r="E6" s="83" t="s">
        <v>1428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1429</v>
      </c>
      <c r="M6" s="116" t="s">
        <v>620</v>
      </c>
      <c r="N6" s="117" t="s">
        <v>988</v>
      </c>
      <c r="O6" s="165" t="s">
        <v>1031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>
        <f>IF(FN_MC!B69="","*",FN_MC!B69)</f>
        <v>46086</v>
      </c>
      <c r="B66" s="86" t="str">
        <f>IF(FN_MC!X69="","*",FN_MC!X69)</f>
        <v>Oportunidade</v>
      </c>
      <c r="C66" s="87" t="str">
        <f>IF(FN_MC!S69="","*",FN_MC!S69)</f>
        <v>FERRONORTE</v>
      </c>
      <c r="D66" s="87" t="str">
        <f>IF(FN_MC!T69="","*",FN_MC!T69)</f>
        <v>TGR-TRO</v>
      </c>
      <c r="E66" s="87" t="str">
        <f>IF(FN_MC!D69="","*",FN_MC!D69)</f>
        <v>V86</v>
      </c>
      <c r="F66" s="87" t="str">
        <f>IF(FN_MC!H69="","*",FN_MC!H69)</f>
        <v>TIQ2</v>
      </c>
      <c r="G66" s="87" t="str">
        <f>IF(FN_MC!M69="","*",FN_MC!M69)</f>
        <v>TBS-TAL</v>
      </c>
      <c r="H66" s="125">
        <f>IF(FN_MC!K69="","*",FN_MC!K69)</f>
        <v>664</v>
      </c>
      <c r="I66" s="110">
        <f>IF(FN_MC!O69="","*",FN_MC!O69)</f>
        <v>0.41666666666666669</v>
      </c>
      <c r="J66" s="110">
        <f>IF(FN_MC!P69="","*",FN_MC!P69)</f>
        <v>6.25E-2</v>
      </c>
      <c r="K66" s="118" t="str">
        <f>IF(FN_MC!AK69="","*",FN_MC!AK69)</f>
        <v>TIQ2</v>
      </c>
      <c r="L66" s="118" t="str">
        <f>IF(FN_MC!AM69="","*",FN_MC!AM69)</f>
        <v>TBS-TAL</v>
      </c>
      <c r="M66" s="118">
        <f>IF(FN_MC!AP69="","*",FN_MC!AP69)</f>
        <v>664</v>
      </c>
      <c r="N66" s="118" t="str">
        <f>IF(FN_MC!AM69="","*",FN_MC!AM69)</f>
        <v>TBS-TAL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MALHA CENTRAL</v>
      </c>
      <c r="D79" s="87" t="str">
        <f>IF(FN_MC!T82="","*",FN_MC!T82)</f>
        <v>PRV-POV</v>
      </c>
      <c r="E79" s="87" t="str">
        <f>IF(FN_MC!D82="","*",FN_MC!D82)</f>
        <v>E14</v>
      </c>
      <c r="F79" s="87" t="str">
        <f>IF(FN_MC!H82="","*",FN_MC!H82)</f>
        <v>PIT2</v>
      </c>
      <c r="G79" s="87" t="str">
        <f>IF(FN_MC!M82="","*",FN_MC!M82)</f>
        <v>PIT-POU</v>
      </c>
      <c r="H79" s="125">
        <f>IF(FN_MC!K82="","*",FN_MC!K82)</f>
        <v>2116</v>
      </c>
      <c r="I79" s="110">
        <f>IF(FN_MC!O82="","*",FN_MC!O82)</f>
        <v>0.99930555555555556</v>
      </c>
      <c r="J79" s="110">
        <f>IF(FN_MC!P82="","*",FN_MC!P82)</f>
        <v>4.1666666666666664E-2</v>
      </c>
      <c r="K79" s="118" t="str">
        <f>IF(FN_MC!AK82="","*",FN_MC!AK82)</f>
        <v>PIT2</v>
      </c>
      <c r="L79" s="118" t="str">
        <f>IF(FN_MC!AM82="","*",FN_MC!AM82)</f>
        <v>PIT-POU</v>
      </c>
      <c r="M79" s="118">
        <f>IF(FN_MC!AP82="","*",FN_MC!AP82)</f>
        <v>2116</v>
      </c>
      <c r="N79" s="118" t="str">
        <f>IF(FN_MC!AM82="","*",FN_MC!AM82)</f>
        <v>PIT-POU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2026-03-04T18:32:34Z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