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66" documentId="120_S{118792C3-22EF-5104-A093-F22BFE3913F3}" xr6:coauthVersionLast="47" xr6:coauthVersionMax="47" xr10:uidLastSave="{B922C20C-107C-4054-B86B-4D07179BD2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4" i="1" l="1" a="1"/>
  <c r="M74" i="1" s="1"/>
  <c r="N74" i="1" a="1"/>
  <c r="N74" i="1" s="1"/>
  <c r="M75" i="1" a="1"/>
  <c r="M75" i="1" s="1"/>
  <c r="N75" i="1" a="1"/>
  <c r="N75" i="1" s="1"/>
  <c r="M76" i="1" a="1"/>
  <c r="M76" i="1" s="1"/>
  <c r="N76" i="1" a="1"/>
  <c r="N76" i="1" s="1"/>
  <c r="M77" i="1" a="1"/>
  <c r="M77" i="1" s="1"/>
  <c r="M78" i="1" a="1"/>
  <c r="M78" i="1" s="1"/>
  <c r="H72" i="1" a="1"/>
  <c r="H72" i="1" s="1"/>
  <c r="H71" i="1" a="1"/>
  <c r="H71" i="1" s="1"/>
  <c r="H70" i="1" a="1"/>
  <c r="H70" i="1" s="1"/>
  <c r="M73" i="1" a="1"/>
  <c r="M73" i="1" s="1"/>
  <c r="N73" i="1" a="1"/>
  <c r="N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7" i="1"/>
  <c r="AM593" i="1"/>
  <c r="AM602" i="1"/>
  <c r="AM605" i="1"/>
  <c r="AM614" i="1"/>
  <c r="AM645" i="1"/>
  <c r="AM663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11" i="1" l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5" i="10" l="1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<sst xmlns="http://schemas.openxmlformats.org/spreadsheetml/2006/main" count="5132" uniqueCount="1249">
  <si>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</si>
  <si>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</si>
  <si>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</si>
  <si>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</si>
  <si>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</si>
  <si>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</si>
  <si>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</si>
  <si>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</si>
  <si>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</si>
  <si>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</si>
  <si>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</si>
  <si>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</si>
  <si>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</si>
  <si>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</si>
  <si>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</si>
  <si>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</si>
  <si>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</si>
  <si>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</si>
  <si>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</si>
  <si>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</si>
  <si>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</si>
  <si>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</si>
  <si>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</si>
  <si>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</si>
  <si>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</si>
  <si>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</si>
  <si>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</si>
  <si>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</si>
  <si>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</si>
  <si>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</si>
  <si>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</si>
  <si>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</si>
  <si>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</si>
  <si>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</si>
  <si>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</si>
  <si>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</si>
  <si>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</si>
  <si>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</si>
  <si>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</si>
  <si>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</si>
  <si>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</si>
  <si>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</si>
  <si>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</si>
  <si>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</si>
  <si>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</si>
  <si>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</si>
  <si>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</si>
  <si>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</si>
  <si>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</si>
  <si>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</si>
  <si>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</si>
  <si>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</si>
  <si>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</si>
  <si>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</si>
  <si>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</si>
  <si>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</si>
  <si>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</si>
  <si>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</si>
  <si>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</si>
  <si>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</si>
  <si>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</si>
  <si>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</si>
  <si>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</si>
  <si>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</si>
  <si>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</si>
  <si>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</si>
  <si>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</si>
  <si>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</si>
  <si>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</si>
  <si>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</si>
  <si>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</si>
  <si>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</si>
  <si>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</si>
  <si>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</si>
  <si>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</si>
  <si>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</si>
  <si>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</si>
  <si>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</si>
  <si>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</si>
  <si>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</si>
  <si>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</si>
  <si>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</si>
  <si>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</si>
  <si>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</si>
  <si>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</si>
  <si>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</si>
  <si>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</si>
  <si>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</si>
  <si>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</si>
  <si>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</si>
  <si>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</si>
  <si>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</si>
  <si>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</si>
  <si>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</si>
  <si>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</si>
  <si>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</si>
  <si>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</si>
  <si>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</si>
  <si>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</si>
  <si>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</si>
  <si>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</si>
  <si>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</si>
  <si>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</si>
  <si>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</si>
  <si>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</si>
  <si>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</si>
  <si>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</si>
  <si>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</si>
  <si>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</si>
  <si>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</si>
  <si>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</si>
  <si>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</si>
  <si>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</si>
  <si>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</si>
  <si>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</si>
  <si>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</si>
  <si>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</si>
  <si>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</si>
  <si>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</si>
  <si>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</si>
  <si>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</si>
  <si>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</si>
  <si>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</si>
  <si>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</si>
  <si>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</si>
  <si>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</si>
  <si>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</si>
  <si>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</si>
  <si>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</si>
  <si>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</si>
  <si>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</si>
  <si>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</si>
  <si>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</si>
  <si>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</si>
  <si>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</si>
  <si>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</si>
  <si>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</si>
  <si>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</si>
  <si>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</si>
  <si>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</si>
  <si>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</si>
  <si>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</si>
  <si>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</si>
  <si>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</si>
  <si>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</si>
  <si>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</si>
  <si>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</si>
  <si>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</si>
  <si>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</si>
  <si>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</si>
  <si>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</si>
  <si>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</si>
  <si>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</si>
  <si>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</si>
  <si>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</si>
  <si>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</si>
  <si>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</si>
  <si>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</si>
  <si>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</si>
  <si>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</si>
  <si>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</si>
  <si>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</si>
  <si>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</si>
  <si>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</si>
  <si>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</si>
  <si>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</si>
  <si>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</si>
  <si>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</si>
  <si>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</si>
  <si>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</si>
  <si>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</si>
  <si>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</si>
  <si>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</si>
  <si>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</si>
  <si>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</si>
  <si>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</si>
  <si>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</si>
  <si>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</si>
  <si>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</si>
  <si>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</si>
  <si>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</si>
  <si>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</si>
  <si>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</si>
  <si>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</si>
  <si>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</si>
  <si>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</si>
  <si>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</si>
  <si>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</si>
  <si>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</si>
  <si>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</si>
  <si>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</si>
  <si>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</si>
  <si>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</si>
  <si>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</si>
  <si>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</si>
  <si>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</si>
  <si>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</si>
  <si>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</si>
  <si>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</si>
  <si>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</si>
  <si>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</si>
  <si>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</si>
  <si>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</si>
  <si>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</si>
  <si>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</si>
  <si>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</si>
  <si>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</si>
  <si>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</si>
  <si>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</si>
  <si>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</si>
  <si>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</si>
  <si>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</si>
  <si>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</si>
  <si>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</si>
  <si>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</si>
  <si>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</si>
  <si>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</si>
  <si>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</si>
  <si>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</si>
  <si>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</si>
  <si>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</si>
  <si>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</si>
  <si>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</si>
  <si>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</si>
  <si>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</si>
  <si>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</si>
  <si>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</si>
  <si>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</si>
  <si>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</si>
  <si>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</si>
  <si>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</si>
  <si>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</si>
  <si>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</si>
  <si>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</si>
  <si>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</si>
  <si>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</si>
  <si>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</si>
  <si>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</si>
  <si>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</si>
  <si>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</si>
  <si>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</si>
  <si>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</si>
  <si>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</si>
  <si>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</si>
  <si>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</si>
  <si>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</si>
  <si>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</si>
  <si>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</si>
  <si>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</si>
  <si>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</si>
  <si>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</si>
  <si>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</si>
  <si>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</si>
  <si>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</si>
  <si>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</si>
  <si>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</si>
  <si>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</si>
  <si>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</si>
  <si>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</si>
  <si>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</si>
  <si>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</si>
  <si>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</si>
  <si>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</si>
  <si>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</si>
  <si>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</si>
  <si>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</si>
  <si>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</si>
  <si>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</si>
  <si>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</si>
  <si>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</si>
  <si>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</si>
  <si>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</si>
  <si>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</si>
  <si>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</si>
  <si>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</si>
  <si>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</si>
  <si>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</si>
  <si>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</si>
  <si>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</si>
  <si>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</si>
  <si>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</si>
  <si>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</si>
  <si>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</si>
  <si>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</si>
  <si>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</si>
  <si>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</si>
  <si>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</si>
  <si>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</si>
  <si>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</si>
  <si>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</si>
  <si>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</si>
  <si>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</si>
  <si>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</si>
  <si>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</si>
  <si>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</si>
  <si>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</si>
  <si>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</si>
  <si>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</si>
  <si>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</si>
  <si>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</si>
  <si>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</si>
  <si>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</si>
  <si>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</si>
  <si>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</si>
  <si>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</si>
  <si>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</si>
  <si>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</si>
  <si>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</si>
  <si>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</si>
  <si>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</si>
  <si>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</si>
  <si>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</si>
  <si>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</si>
  <si>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</si>
  <si>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</si>
  <si>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</si>
  <si>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</si>
  <si>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</si>
  <si>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</si>
  <si>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</si>
  <si>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</si>
  <si>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</si>
  <si>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</si>
  <si>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</si>
  <si>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</si>
  <si>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</si>
  <si>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</si>
  <si>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</si>
  <si>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</si>
  <si>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</si>
  <si>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</si>
  <si>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</si>
  <si>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</si>
  <si>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</si>
  <si>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</si>
  <si>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</si>
  <si>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</si>
  <si>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</si>
  <si>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</si>
  <si>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</si>
  <si>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</si>
  <si>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</si>
  <si>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</si>
  <si>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</si>
  <si>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</si>
  <si>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</si>
  <si>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</si>
  <si>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</si>
  <si>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</si>
  <si>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</si>
  <si>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</si>
  <si>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</si>
  <si>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</si>
  <si>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</si>
  <si>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</si>
  <si>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</si>
  <si>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</si>
  <si>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</si>
  <si>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</si>
  <si>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</si>
  <si>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</si>
  <si>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</si>
  <si>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</si>
  <si>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</si>
  <si>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</si>
  <si>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</si>
  <si>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</si>
  <si>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</si>
  <si>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</si>
  <si>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</si>
  <si>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</si>
  <si>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</si>
  <si>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</si>
  <si>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</si>
  <si>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</si>
  <si>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</si>
  <si>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</si>
  <si>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</si>
  <si>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</si>
  <si>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</si>
  <si>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</si>
  <si>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</si>
  <si>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</si>
  <si>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</si>
  <si>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</si>
  <si>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</si>
  <si>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</si>
  <si>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</si>
  <si>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</si>
  <si>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</si>
  <si>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</si>
  <si>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</si>
  <si>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</si>
  <si>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</si>
  <si>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</si>
  <si>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</si>
  <si>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</si>
  <si>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</si>
  <si>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</si>
  <si>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</si>
  <si>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</si>
  <si>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</si>
  <si>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</si>
  <si>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</si>
  <si>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</si>
  <si>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</si>
  <si>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</si>
  <si>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</si>
  <si>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</si>
  <si>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</si>
  <si>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</si>
  <si>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</si>
  <si>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</si>
  <si>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</si>
  <si>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</si>
  <si>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</si>
  <si>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</si>
  <si>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</si>
  <si>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</si>
  <si>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</si>
  <si>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</si>
  <si>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</si>
  <si>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</si>
  <si>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</si>
  <si>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</si>
  <si>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</si>
  <si>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</si>
  <si>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</si>
  <si>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</si>
  <si>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</si>
  <si>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</si>
  <si>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</si>
  <si>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</si>
  <si>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</si>
  <si>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</si>
  <si>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</si>
  <si>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</si>
  <si>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</si>
  <si>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</si>
  <si>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</si>
  <si>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</si>
  <si>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</si>
  <si>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</si>
  <si>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</si>
  <si>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</si>
  <si>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</si>
  <si>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</si>
  <si>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</si>
  <si>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</si>
  <si>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</si>
  <si>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</si>
  <si>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</si>
  <si>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</si>
  <si>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</si>
  <si>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</si>
  <si>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</si>
  <si>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</si>
  <si>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</si>
  <si>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</si>
  <si>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</si>
  <si>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</si>
  <si>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</si>
  <si>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</si>
  <si>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</si>
  <si>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</si>
  <si>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</si>
  <si>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</si>
  <si>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</si>
  <si>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</si>
  <si>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</si>
  <si>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</si>
  <si>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</si>
  <si>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</si>
  <si>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</si>
  <si>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</si>
  <si>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</si>
  <si>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</si>
  <si>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</si>
  <si>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</si>
  <si>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</si>
  <si>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</si>
  <si>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</si>
  <si>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</si>
  <si>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</si>
  <si>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</si>
  <si>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</si>
  <si>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</si>
  <si>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</si>
  <si>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</si>
  <si>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</si>
  <si>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</si>
  <si>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</si>
  <si>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</si>
  <si>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</si>
  <si>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</si>
  <si>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</si>
  <si>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</si>
  <si>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</si>
  <si>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</si>
  <si>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</si>
  <si>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</si>
  <si>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</si>
  <si>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</si>
  <si>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</si>
  <si>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</si>
  <si>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</si>
  <si>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</si>
  <si>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</si>
  <si>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</si>
  <si>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</si>
  <si>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</si>
  <si>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</si>
  <si>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</si>
  <si>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</si>
  <si>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</si>
  <si>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</si>
  <si>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</si>
  <si>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</si>
  <si>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</si>
  <si>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</si>
  <si>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</si>
  <si>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</si>
  <si>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</si>
  <si>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</si>
  <si>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</si>
  <si>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</si>
  <si>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</si>
  <si>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</si>
  <si>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</si>
  <si>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</si>
  <si>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</si>
  <si>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</si>
  <si>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</si>
  <si>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</si>
  <si>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</si>
  <si>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</si>
  <si>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</si>
  <si>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</si>
  <si>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</si>
  <si>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</si>
  <si>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</si>
  <si>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</si>
  <si>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</si>
  <si>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</si>
  <si>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</si>
  <si>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</si>
  <si>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</si>
  <si>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</si>
  <si>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</si>
  <si>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</si>
  <si>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</si>
  <si>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</si>
  <si>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</si>
  <si>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</si>
  <si>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</si>
  <si>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</si>
  <si>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</si>
  <si>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</si>
  <si>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</si>
  <si>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</si>
  <si>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</si>
  <si>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</si>
  <si>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</si>
  <si>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</si>
  <si>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</si>
  <si>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</si>
  <si>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</si>
  <si>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</si>
  <si>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</si>
  <si>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</si>
  <si>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</si>
  <si>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</si>
  <si>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</si>
  <si>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</si>
  <si>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</si>
  <si>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</si>
  <si>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</si>
  <si>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</si>
  <si>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</si>
  <si>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</si>
  <si>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</si>
  <si>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</si>
  <si>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</si>
  <si>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</si>
  <si>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</si>
  <si>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</si>
  <si>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</si>
  <si>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</si>
  <si>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</si>
  <si>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</si>
  <si>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</si>
  <si>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</si>
  <si>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</si>
  <si>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</si>
  <si>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</si>
  <si>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</si>
  <si>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</si>
  <si>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</si>
  <si>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</si>
  <si>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</si>
  <si>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</si>
  <si>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</si>
  <si>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</si>
  <si>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</si>
  <si>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</si>
  <si>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</si>
  <si>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</si>
  <si>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</si>
  <si>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</si>
  <si>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</si>
  <si>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</si>
  <si>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</si>
  <si>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</si>
  <si>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</si>
  <si>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</si>
  <si>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</si>
  <si>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</si>
  <si>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</si>
  <si>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</si>
  <si>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</si>
  <si>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</si>
  <si>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</si>
  <si>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</si>
  <si>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</si>
  <si>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</si>
  <si>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</si>
  <si>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</si>
  <si>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</si>
  <si>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</si>
  <si>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</si>
  <si>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</si>
  <si>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</si>
  <si>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</si>
  <si>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</si>
  <si>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</si>
  <si>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</si>
  <si>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</si>
  <si>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</si>
  <si>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</si>
  <si>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</si>
  <si>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</si>
  <si>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</si>
  <si>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</si>
  <si>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</si>
  <si>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</si>
  <si>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</si>
  <si>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</si>
  <si>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</si>
  <si>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</si>
  <si>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</si>
  <si>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</si>
  <si>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</si>
  <si>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</si>
  <si>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</si>
  <si>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</si>
  <si>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</si>
  <si>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</si>
  <si>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</si>
  <si>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</si>
  <si>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</si>
  <si>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</si>
  <si>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</si>
  <si>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</si>
  <si>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</si>
  <si>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</si>
  <si>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</si>
  <si>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</si>
  <si>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</si>
  <si>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</si>
  <si>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</si>
  <si>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</si>
  <si>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</si>
  <si>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</si>
  <si>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</si>
  <si>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</si>
  <si>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</si>
  <si>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</si>
  <si>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</si>
  <si>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</si>
  <si>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</si>
  <si>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</si>
  <si>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</si>
  <si>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</si>
  <si>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</si>
  <si>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</si>
  <si>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</si>
  <si>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</si>
  <si>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</si>
  <si>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</si>
  <si>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</si>
  <si>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</si>
  <si>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</si>
  <si>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</si>
  <si>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</si>
  <si>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</si>
  <si>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</si>
  <si>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</si>
  <si>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</si>
  <si>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</si>
  <si>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</si>
  <si>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</si>
  <si>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</si>
  <si>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</si>
  <si>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</si>
  <si>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</si>
  <si>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</si>
  <si>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</si>
  <si>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</si>
  <si>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</si>
  <si>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</si>
  <si>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</si>
  <si>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</si>
  <si>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</si>
  <si>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</si>
  <si>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</si>
  <si>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</si>
  <si>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</si>
  <si>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</si>
  <si>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</si>
  <si>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</si>
  <si>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</si>
  <si>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</si>
  <si>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</si>
  <si>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</si>
  <si>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</si>
  <si>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</si>
  <si>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</si>
  <si>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</si>
  <si>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</si>
  <si>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</si>
  <si>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</si>
  <si>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</si>
  <si>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</si>
  <si>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</si>
  <si>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</si>
  <si>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</si>
  <si>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</si>
  <si>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</si>
  <si>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</si>
  <si>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</si>
  <si>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</si>
  <si>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</si>
  <si>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</si>
  <si>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</si>
  <si>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</si>
  <si>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</si>
  <si>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</si>
  <si>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</si>
  <si>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</si>
  <si>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</si>
  <si>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</si>
  <si>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</si>
  <si>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</si>
  <si>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</si>
  <si>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</si>
  <si>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</si>
  <si>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</si>
  <si>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</si>
  <si>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</si>
  <si>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</si>
  <si>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</si>
  <si>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</si>
  <si>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</si>
  <si>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</si>
  <si>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</si>
  <si>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</si>
  <si>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</si>
  <si>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</si>
  <si>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</si>
  <si>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</si>
  <si>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</si>
  <si>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</si>
  <si>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</si>
  <si>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</si>
  <si>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</si>
  <si>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</si>
  <si>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</si>
  <si>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</si>
  <si>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</si>
  <si>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</si>
  <si>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</si>
  <si>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</si>
  <si>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</si>
  <si>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</si>
  <si>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</si>
  <si>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</si>
  <si>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</si>
  <si>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</si>
  <si>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</si>
  <si>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</si>
  <si>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</si>
  <si>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</si>
  <si>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</si>
  <si>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</si>
  <si>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</si>
  <si>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</si>
  <si>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</si>
  <si>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</si>
  <si>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</si>
  <si>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</si>
  <si>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</si>
  <si>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</si>
  <si>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</si>
  <si>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</si>
  <si>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</si>
  <si>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</si>
  <si>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</si>
  <si>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</si>
  <si>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</si>
  <si>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</si>
  <si>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</si>
  <si>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</si>
  <si>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</si>
  <si>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</si>
  <si>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</si>
  <si>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</si>
  <si>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</si>
  <si>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</si>
  <si>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</si>
  <si>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</si>
  <si>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</si>
  <si>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</si>
  <si>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</si>
  <si>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</si>
  <si>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</si>
  <si>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</si>
  <si>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</si>
  <si>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</si>
  <si>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</si>
  <si>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</si>
  <si>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</si>
  <si>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</si>
  <si>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</si>
  <si>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</si>
  <si>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</si>
  <si>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</si>
  <si>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</si>
  <si>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</si>
  <si>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</si>
  <si>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</si>
  <si>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</si>
  <si>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</si>
  <si>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</si>
  <si>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</si>
  <si>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</si>
  <si>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</si>
  <si>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</si>
  <si>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</si>
  <si>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</si>
  <si>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</si>
  <si>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</si>
  <si>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</si>
  <si>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</si>
  <si>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</si>
  <si>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</si>
  <si>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</si>
  <si>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</si>
  <si>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</si>
  <si>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</si>
  <si>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</si>
  <si>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</si>
  <si>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</si>
  <si>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</si>
  <si>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</si>
  <si>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</si>
  <si>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</si>
  <si>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</si>
  <si>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</si>
  <si>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</si>
  <si>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</si>
  <si>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</si>
  <si>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</si>
  <si>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</si>
  <si>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</si>
  <si>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</si>
  <si>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</si>
  <si>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</si>
  <si>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</si>
  <si>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</si>
  <si>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</si>
  <si>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</si>
  <si>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</si>
  <si>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</si>
  <si>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</si>
  <si>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</si>
  <si>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</si>
  <si>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</si>
  <si>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</si>
  <si>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</si>
  <si>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</si>
  <si>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</si>
  <si>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</si>
  <si>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</si>
  <si>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</si>
  <si>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</si>
  <si>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</si>
  <si>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</si>
  <si>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</si>
  <si>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</si>
  <si>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</si>
  <si>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</si>
  <si>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</si>
  <si>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</si>
  <si>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</si>
  <si>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</si>
  <si>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</si>
  <si>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</si>
  <si>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</si>
  <si>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</si>
  <si>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</si>
  <si>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</si>
  <si>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</si>
  <si>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</si>
  <si>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</si>
  <si>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</si>
  <si>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</si>
  <si>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</si>
  <si>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</si>
  <si>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</si>
  <si>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</si>
  <si>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</si>
  <si>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</si>
  <si>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</si>
  <si>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</si>
  <si>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</si>
  <si>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</si>
  <si>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</si>
  <si>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</si>
  <si>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</si>
  <si>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</si>
  <si>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</si>
  <si>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</si>
  <si>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</si>
  <si>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</si>
  <si>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</si>
  <si>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</si>
  <si>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</si>
  <si>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</si>
  <si>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</si>
  <si>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</si>
  <si>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</si>
  <si>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</si>
  <si>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</si>
  <si>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</si>
  <si>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</si>
  <si>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</si>
  <si>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</si>
  <si>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</si>
  <si>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</si>
  <si>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</si>
  <si>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</si>
  <si>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</si>
  <si>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</si>
  <si>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</si>
  <si>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</si>
  <si>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</si>
  <si>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</si>
  <si>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</si>
  <si>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</si>
  <si>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</si>
  <si>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</si>
  <si>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</si>
  <si>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</si>
  <si>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</si>
  <si>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</si>
  <si>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</si>
  <si>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</si>
  <si>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</si>
  <si>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</si>
  <si>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</si>
  <si>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</si>
  <si>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</si>
  <si>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</si>
  <si>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</si>
  <si>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</si>
  <si>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</si>
  <si>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</si>
  <si>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</si>
  <si>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</si>
  <si>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</si>
  <si>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</si>
  <si>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</si>
  <si>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</si>
  <si>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</si>
  <si>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</si>
  <si>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</si>
  <si>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</si>
  <si>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</si>
  <si>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</si>
  <si>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</si>
  <si>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</si>
  <si>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</si>
  <si>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</si>
  <si>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</si>
  <si>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</si>
  <si>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</si>
  <si>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</si>
  <si>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</si>
  <si>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</si>
  <si>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</si>
  <si>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</si>
  <si>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</si>
  <si>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</si>
  <si>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</si>
  <si>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</si>
  <si>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</si>
  <si>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</si>
  <si>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</si>
  <si>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</si>
  <si>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</si>
  <si>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</si>
  <si>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</si>
  <si>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</si>
  <si>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</si>
  <si>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</si>
  <si>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</si>
  <si>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</si>
  <si>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</si>
  <si>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</si>
  <si>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</si>
  <si>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</si>
  <si>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</si>
  <si>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</si>
  <si>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</si>
  <si>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</si>
  <si>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</si>
  <si>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</si>
  <si>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</si>
  <si>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</si>
  <si>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</si>
  <si>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</si>
  <si>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</si>
  <si>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</si>
  <si>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</si>
  <si>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</si>
  <si>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</si>
  <si>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</si>
  <si>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</si>
  <si>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</si>
  <si>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</si>
  <si>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</si>
  <si>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</si>
  <si>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</si>
  <si>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</si>
  <si>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</si>
  <si>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</si>
  <si>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</si>
  <si>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</si>
  <si>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</si>
  <si>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</si>
  <si>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</si>
  <si>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</si>
  <si>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</si>
  <si>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</si>
  <si>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</si>
  <si>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</si>
  <si>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</si>
  <si>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</si>
  <si>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</si>
  <si>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</si>
  <si>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</si>
  <si>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</si>
  <si>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</si>
  <si>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</si>
  <si>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</si>
  <si>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</si>
  <si>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</si>
  <si>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</si>
  <si>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</si>
  <si>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</si>
  <si>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</si>
  <si>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</si>
  <si>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</si>
  <si>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</si>
  <si>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</si>
  <si>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</si>
  <si>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</si>
  <si>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</si>
  <si>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</si>
  <si>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</si>
  <si>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</si>
  <si>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</si>
  <si>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</si>
  <si>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</si>
  <si>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</si>
  <si>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</si>
  <si>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</si>
  <si>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</si>
  <si>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</si>
  <si>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</si>
  <si>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</si>
  <si>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</si>
  <si>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</si>
  <si>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</si>
  <si>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</si>
  <si>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</si>
  <si>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</si>
  <si>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</si>
  <si>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</si>
  <si>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</si>
  <si>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</si>
  <si>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</si>
  <si>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</si>
  <si>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</si>
  <si>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</si>
  <si>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</si>
  <si>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</si>
  <si>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</si>
  <si>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</si>
  <si>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</si>
  <si>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</si>
  <si>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</si>
  <si>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</si>
  <si>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</si>
  <si>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</si>
  <si>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</si>
  <si>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</si>
  <si>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</si>
  <si>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</si>
  <si>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</si>
  <si>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</si>
  <si>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</si>
  <si>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</si>
  <si>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</si>
  <si>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</si>
  <si>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</si>
  <si>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</si>
  <si>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</si>
  <si>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</si>
  <si>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</si>
  <si>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</si>
  <si>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</si>
  <si>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</si>
  <si>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</si>
  <si>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</si>
  <si>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</si>
  <si>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</si>
  <si>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</si>
  <si>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</si>
  <si>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</si>
  <si>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</si>
  <si>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</si>
  <si>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</si>
  <si>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</si>
  <si>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</si>
  <si>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</si>
  <si>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</si>
  <si>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</si>
  <si>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</si>
  <si>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</si>
  <si>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</si>
  <si>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</si>
  <si>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</si>
  <si>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</si>
  <si>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</si>
  <si>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</si>
  <si>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</si>
  <si>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</si>
  <si>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</si>
  <si>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</si>
  <si>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</si>
  <si>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</si>
  <si>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</si>
  <si>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</si>
  <si>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</si>
  <si>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</si>
  <si>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</si>
  <si>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</si>
  <si>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</si>
  <si>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</si>
  <si>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</si>
  <si>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</si>
  <si>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</si>
  <si>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</si>
  <si>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</si>
  <si>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</si>
  <si>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</si>
  <si>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</si>
  <si>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</si>
  <si>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</si>
  <si>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</si>
  <si>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</si>
  <si>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</si>
  <si>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</si>
  <si>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</si>
  <si>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</si>
  <si>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</si>
  <si>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</si>
  <si>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</si>
  <si>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</si>
  <si>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</si>
  <si>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</si>
  <si>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</si>
  <si>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</si>
  <si>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</si>
  <si>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</si>
  <si>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</si>
  <si>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</si>
  <si>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</si>
  <si>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</si>
  <si>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</si>
  <si>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</si>
  <si>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</si>
  <si>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</si>
  <si>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</si>
  <si>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</si>
  <si>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</si>
  <si>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</si>
  <si>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</si>
  <si>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</si>
  <si>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</si>
  <si>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</si>
  <si>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</si>
  <si>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</si>
  <si>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</si>
  <si>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</si>
  <si>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</si>
  <si>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</si>
  <si>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</si>
  <si>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</si>
  <si>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</si>
  <si>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</si>
  <si>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</si>
  <si>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</si>
  <si>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</si>
  <si>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dormentes (Ao livrar a grade considerar a abertura do intervalo BLOCO)</t>
  </si>
  <si>
    <t>ZSH</t>
  </si>
  <si>
    <t>Entra no bloco no bloqueio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</si>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</sst>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W60" activePane="topRight" state="frozen"/>
      <selection pane="topRight" activeCell="AE73" sqref="AE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1222</v>
      </c>
      <c r="W67" s="115" t="s">
        <v>1224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1222</v>
      </c>
      <c r="W68" s="115" t="s">
        <v>1225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1226</v>
      </c>
      <c r="I69" s="156" t="s">
        <v>1226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1222</v>
      </c>
      <c r="W69" s="115" t="s">
        <v>1227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1222</v>
      </c>
      <c r="W70" s="115" t="s">
        <v>1215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1222</v>
      </c>
      <c r="W71" s="115" t="s">
        <v>1215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1215</v>
      </c>
      <c r="X72" s="114" t="s">
        <v>516</v>
      </c>
      <c r="Y72" s="141"/>
      <c r="Z72" s="114" t="s">
        <v>523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A7345994</v>
      </c>
      <c r="B73" s="153">
        <v>45994</v>
      </c>
      <c r="C73" s="154">
        <f>IF(BS_CONTROLE[[#This Row],[DATA]]="","",WEEKNUM(BS_CONTROLE[[#This Row],[DATA]]))</f>
        <v>49</v>
      </c>
      <c r="D73" s="155" t="s">
        <v>807</v>
      </c>
      <c r="E73" s="234">
        <v>336</v>
      </c>
      <c r="F73" s="140" t="s">
        <v>713</v>
      </c>
      <c r="G73" s="175" t="str">
        <f>IF(D73="","*",VLOOKUP(F73,BS_ATIVIDADE[#Data],3,FALSE))</f>
        <v>DETECÇÃO</v>
      </c>
      <c r="H73" s="197"/>
      <c r="I73" s="156"/>
      <c r="J73" s="139"/>
      <c r="K73" s="139"/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KM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62"/>
      <c r="AB73" s="163"/>
      <c r="AC73" s="163"/>
      <c r="AD73" s="188"/>
      <c r="AE73" s="162"/>
      <c r="AF73" s="162" t="s">
        <v>520</v>
      </c>
      <c r="AG73" s="139" t="s">
        <v>520</v>
      </c>
      <c r="AH73" s="16"/>
      <c r="AI73" s="14" t="str">
        <f>IF(BS_CONTROLE[[#This Row],[Atividade]]=0, "-", BS_CONTROLE[[#This Row],[Atividade]])</f>
        <v>DETECÇÃO - RONDA 7 DIAS</v>
      </c>
      <c r="AJ73" s="9" t="str">
        <f>IF(BS_CONTROLE[[#This Row],[Atividade]]=0, "-", BS_CONTROLE[[#This Row],[Atividade]])</f>
        <v>DETECÇÃO - RONDA 7 DIAS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KM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e">
        <f t="shared" si="1"/>
        <v>#DIV/0!</v>
      </c>
      <c r="BR73" s="20" t="e">
        <f t="shared" si="2"/>
        <v>#DIV/0!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V8845994</v>
      </c>
      <c r="B74" s="153">
        <v>45994</v>
      </c>
      <c r="C74" s="154">
        <f>IF(BS_CONTROLE[[#This Row],[DATA]]="","",WEEKNUM(BS_CONTROLE[[#This Row],[DATA]]))</f>
        <v>49</v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V8345994</v>
      </c>
      <c r="B75" s="153">
        <v>45994</v>
      </c>
      <c r="C75" s="154">
        <f>IF(BS_CONTROLE[[#This Row],[DATA]]="","",WEEKNUM(BS_CONTROLE[[#This Row],[DATA]]))</f>
        <v>49</v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W5845994</v>
      </c>
      <c r="B76" s="153">
        <v>45994</v>
      </c>
      <c r="C76" s="154">
        <f>IF(BS_CONTROLE[[#This Row],[DATA]]="","",WEEKNUM(BS_CONTROLE[[#This Row],[DATA]]))</f>
        <v>49</v>
      </c>
      <c r="D76" s="155" t="s">
        <v>909</v>
      </c>
      <c r="E76" s="234">
        <v>62</v>
      </c>
      <c r="F76" s="140" t="s">
        <v>867</v>
      </c>
      <c r="G76" s="175" t="str">
        <f>IF(D76="","*",VLOOKUP(F76,BS_ATIVIDADE[#Data],3,FALSE))</f>
        <v>PEDRA</v>
      </c>
      <c r="H76" s="197" t="s">
        <v>1177</v>
      </c>
      <c r="I76" s="185" t="s">
        <v>1177</v>
      </c>
      <c r="J76" s="139">
        <v>70</v>
      </c>
      <c r="K76" s="139">
        <v>107</v>
      </c>
      <c r="L76" s="115">
        <v>102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6" s="139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6" s="116">
        <v>0.5</v>
      </c>
      <c r="P76" s="116">
        <v>6.25E-2</v>
      </c>
      <c r="Q76" s="115">
        <v>7</v>
      </c>
      <c r="R76" s="10" t="str">
        <f>IFERROR(_xlfn.XLOOKUP(F76, BS_ATIVIDADE[ATIVIDADE],BS_ATIVIDADE[UNIDADE] ), "*")</f>
        <v>VAGÕES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1178</v>
      </c>
      <c r="W76" s="115" t="s">
        <v>1152</v>
      </c>
      <c r="X76" s="114" t="s">
        <v>522</v>
      </c>
      <c r="Y76" s="141"/>
      <c r="Z76" s="114" t="s">
        <v>527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PDM - PEDRA - DESCARGA</v>
      </c>
      <c r="AJ76" s="9" t="str">
        <f>IF(BS_CONTROLE[[#This Row],[Atividade]]=0, "-", BS_CONTROLE[[#This Row],[Atividade]])</f>
        <v>PDM - PEDRA - DESCARGA</v>
      </c>
      <c r="AK76" s="33" t="str">
        <f>BS_CONTROLE[[#This Row],[Local - Partida]]</f>
        <v>106109</v>
      </c>
      <c r="AL76" s="33" t="str">
        <f>BS_CONTROLE[[#This Row],[Local - Encerramento]]</f>
        <v>106109</v>
      </c>
      <c r="AM76" s="115" t="str">
        <f>IF(BS_CONTROLE[[#This Row],[Entre - Estações]]=0, "-", BS_CONTROLE[[#This Row],[Entre - Estações]])</f>
        <v>ZLI-ZCD</v>
      </c>
      <c r="AN76" s="115">
        <f>IF(BS_CONTROLE[[#This Row],[SB]]=0, "-", BS_CONTROLE[[#This Row],[SB]])</f>
        <v>106109</v>
      </c>
      <c r="AO76" s="115">
        <f>IF(BS_CONTROLE[[#This Row],[SUB]]=0, "-", BS_CONTROLE[[#This Row],[SUB]])</f>
        <v>70</v>
      </c>
      <c r="AP76" s="115">
        <f>BS_CONTROLE[[#This Row],[KM - Inicio]]</f>
        <v>107</v>
      </c>
      <c r="AQ76" s="115">
        <f>BS_CONTROLE[[#This Row],[KM - Inicio]]</f>
        <v>107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VAGÕES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Israel</v>
      </c>
      <c r="BG76" s="237" t="str">
        <f>BS_CONTROLE[[#This Row],[Responsavel pelo boletim]]</f>
        <v>Israel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KLECIO (TP-699)45994</v>
      </c>
      <c r="B77" s="153">
        <v>45994</v>
      </c>
      <c r="C77" s="154">
        <f>IF(BS_CONTROLE[[#This Row],[DATA]]="","",WEEKNUM(BS_CONTROLE[[#This Row],[DATA]]))</f>
        <v>49</v>
      </c>
      <c r="D77" s="159" t="s">
        <v>985</v>
      </c>
      <c r="E77" s="234">
        <v>334</v>
      </c>
      <c r="F77" s="140" t="s">
        <v>874</v>
      </c>
      <c r="G77" s="175" t="str">
        <f>IF(D77="","*",VLOOKUP(F77,BS_ATIVIDADE[#Data],3,FALSE))</f>
        <v>SOLDA</v>
      </c>
      <c r="H77" s="197" t="s">
        <v>182</v>
      </c>
      <c r="I77" s="156" t="s">
        <v>520</v>
      </c>
      <c r="J77" s="139">
        <v>70</v>
      </c>
      <c r="K77" s="139">
        <v>104.58</v>
      </c>
      <c r="L77" s="115">
        <v>104.262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7" s="139" t="s">
        <v>182</v>
      </c>
      <c r="O77" s="116">
        <v>0.375</v>
      </c>
      <c r="P77" s="116">
        <v>0.125</v>
      </c>
      <c r="Q77" s="115">
        <v>2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1185</v>
      </c>
      <c r="W77" s="115" t="s">
        <v>1215</v>
      </c>
      <c r="X77" s="114" t="s">
        <v>516</v>
      </c>
      <c r="Y77" s="141"/>
      <c r="Z77" s="114" t="s">
        <v>517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3" t="str">
        <f>BS_CONTROLE[[#This Row],[Local - Partida]]</f>
        <v>ZLI1062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ZLI</v>
      </c>
      <c r="AN77" s="115" t="str">
        <f>IF(BS_CONTROLE[[#This Row],[SB]]=0, "-", BS_CONTROLE[[#This Row],[SB]])</f>
        <v>ZLI1062</v>
      </c>
      <c r="AO77" s="115">
        <f>IF(BS_CONTROLE[[#This Row],[SUB]]=0, "-", BS_CONTROLE[[#This Row],[SUB]])</f>
        <v>70</v>
      </c>
      <c r="AP77" s="115">
        <f>BS_CONTROLE[[#This Row],[KM - Inicio]]</f>
        <v>104.58</v>
      </c>
      <c r="AQ77" s="115">
        <f>BS_CONTROLE[[#This Row],[KM - Inicio]]</f>
        <v>104.58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Klécio</v>
      </c>
      <c r="BG77" s="237" t="str">
        <f>BS_CONTROLE[[#This Row],[Responsavel pelo boletim]]</f>
        <v>Klécio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W5845994</v>
      </c>
      <c r="B78" s="153">
        <v>45994</v>
      </c>
      <c r="C78" s="154">
        <f>IF(BS_CONTROLE[[#This Row],[DATA]]="","",WEEKNUM(BS_CONTROLE[[#This Row],[DATA]]))</f>
        <v>49</v>
      </c>
      <c r="D78" s="155" t="s">
        <v>909</v>
      </c>
      <c r="E78" s="234">
        <v>432</v>
      </c>
      <c r="F78" s="140" t="s">
        <v>885</v>
      </c>
      <c r="G78" s="175" t="str">
        <f>IF(D78="","*",VLOOKUP(F78,BS_ATIVIDADE[#Data],3,FALSE))</f>
        <v>OUTROS</v>
      </c>
      <c r="H78" s="197" t="s">
        <v>1177</v>
      </c>
      <c r="I78" s="185" t="s">
        <v>1177</v>
      </c>
      <c r="J78" s="139">
        <v>70</v>
      </c>
      <c r="K78" s="139">
        <v>87</v>
      </c>
      <c r="L78" s="115">
        <v>77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8" s="139" t="s">
        <v>1207</v>
      </c>
      <c r="O78" s="116">
        <v>0.375</v>
      </c>
      <c r="P78" s="116">
        <v>4.1666666666666664E-2</v>
      </c>
      <c r="Q78" s="115">
        <v>150</v>
      </c>
      <c r="R78" s="10" t="str">
        <f>IFERROR(_xlfn.XLOOKUP(F78, BS_ATIVIDADE[ATIVIDADE],BS_ATIVIDADE[UNIDADE] ), "*")</f>
        <v>Nº DE PEÇAS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1208</v>
      </c>
      <c r="X78" s="114" t="s">
        <v>522</v>
      </c>
      <c r="Y78" s="141"/>
      <c r="Z78" s="114" t="s">
        <v>523</v>
      </c>
      <c r="AA78" s="115" t="s">
        <v>1228</v>
      </c>
      <c r="AB78" s="113" t="s">
        <v>512</v>
      </c>
      <c r="AC78" s="187" t="s">
        <v>519</v>
      </c>
      <c r="AD78" s="117">
        <v>0.375</v>
      </c>
      <c r="AE78" s="115">
        <v>9341</v>
      </c>
      <c r="AF78" s="117" t="s">
        <v>520</v>
      </c>
      <c r="AG78" s="117" t="s">
        <v>520</v>
      </c>
      <c r="AH78" s="16"/>
      <c r="AI78" s="14" t="str">
        <f>IF(BS_CONTROLE[[#This Row],[Atividade]]=0, "-", BS_CONTROLE[[#This Row],[Atividade]])</f>
        <v>RECOLHIMENTO DE DORMENTE</v>
      </c>
      <c r="AJ78" s="9" t="str">
        <f>IF(BS_CONTROLE[[#This Row],[Atividade]]=0, "-", BS_CONTROLE[[#This Row],[Atividade]])</f>
        <v>RECOLHIMENTO DE DORMENTE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ZAC-ZSW</v>
      </c>
      <c r="AN78" s="115" t="str">
        <f>IF(BS_CONTROLE[[#This Row],[SB]]=0, "-", BS_CONTROLE[[#This Row],[SB]])</f>
        <v>ZACZSW / ZAC1/ZNOZAC1</v>
      </c>
      <c r="AO78" s="115">
        <f>IF(BS_CONTROLE[[#This Row],[SUB]]=0, "-", BS_CONTROLE[[#This Row],[SUB]])</f>
        <v>70</v>
      </c>
      <c r="AP78" s="115">
        <f>BS_CONTROLE[[#This Row],[KM - Inicio]]</f>
        <v>87</v>
      </c>
      <c r="AQ78" s="115">
        <f>BS_CONTROLE[[#This Row],[KM - Inicio]]</f>
        <v>87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Nº DE PEÇAS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7" name="Range1_1_7_1_1"/>
    <protectedRange sqref="AB48:AE49 AB54:AE55 AB109 AD101 AD114 AB107:AE107 AB105 AD109:AE109 AB130 AB133 AD133:AE133 AB131:AE132 AB175 AD175:AE175 AB182 AD182:AE182 AB192 AD192:AE192 AB207 AD207:AE207 AB235 AD235:AE235 AB57:AE59 AB76:AE77" name="Range1_1_7_34_2"/>
    <protectedRange sqref="AF48:AF49 AF54:AF55 AF109 AF107 AF131:AF133 AF175 AF182 AF192 AF207 AF235 AF57:AF59 AF76:AF77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2" name="Range1_1_7_35_1_1_2_1"/>
    <protectedRange sqref="AF66:AF72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4" operator="equal">
      <formula>"NÃO"</formula>
    </cfRule>
    <cfRule type="cellIs" dxfId="415" priority="725" operator="equal">
      <formula>"SIM"</formula>
    </cfRule>
  </conditionalFormatting>
  <conditionalFormatting sqref="AZ9 AZ326:AZ784 AZ13:AZ14 AZ34:AZ324 AZ16:AZ25 AZ28 AZ11">
    <cfRule type="expression" dxfId="414" priority="4318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4" operator="equal">
      <formula>"ERRO"</formula>
    </cfRule>
  </conditionalFormatting>
  <conditionalFormatting sqref="BQ161:BQ788 BQ13 BQ34:BQ159 BQ17:BQ25 BQ11">
    <cfRule type="cellIs" dxfId="412" priority="43159" operator="equal">
      <formula>"Produção e Intervalo"</formula>
    </cfRule>
    <cfRule type="cellIs" dxfId="411" priority="43160" operator="equal">
      <formula>"Aderente"</formula>
    </cfRule>
    <cfRule type="cellIs" dxfId="410" priority="43161" operator="equal">
      <formula>"Intervalo"</formula>
    </cfRule>
    <cfRule type="cellIs" dxfId="409" priority="43162" operator="equal">
      <formula>"Produção"</formula>
    </cfRule>
    <cfRule type="cellIs" dxfId="408" priority="43163" operator="equal">
      <formula>"ERRO"</formula>
    </cfRule>
  </conditionalFormatting>
  <conditionalFormatting sqref="BR9:BS9 BR13:BS14 BR36:BS804 BR34:BR35 BS29:BS35 BR16:BS26 BR28:BS28 BR11:BS11 BS6:BS16 BS27">
    <cfRule type="cellIs" dxfId="407" priority="43141" operator="equal">
      <formula>"*"</formula>
    </cfRule>
    <cfRule type="cellIs" dxfId="406" priority="43142" operator="greaterThanOrEqual">
      <formula>1</formula>
    </cfRule>
    <cfRule type="cellIs" dxfId="405" priority="43143" operator="lessThan">
      <formula>1</formula>
    </cfRule>
  </conditionalFormatting>
  <conditionalFormatting sqref="BH787 BH9 BH34:BI35 BH36:BH407 BH410:BH784 BH13:BH14 BH16:BH25 BH28 BH11">
    <cfRule type="iconSet" priority="44964">
      <iconSet showValue="0">
        <cfvo type="percent" val="0"/>
        <cfvo type="num" val="1"/>
        <cfvo type="num" val="1" gte="0"/>
      </iconSet>
    </cfRule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1">
      <formula>#REF!=1</formula>
    </cfRule>
  </conditionalFormatting>
  <conditionalFormatting sqref="BP10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1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2" operator="equal">
      <formula>"OPORTUNIDADE"</formula>
    </cfRule>
  </conditionalFormatting>
  <conditionalFormatting sqref="Z191">
    <cfRule type="cellIs" dxfId="402" priority="560" operator="equal">
      <formula>"NÃO"</formula>
    </cfRule>
    <cfRule type="cellIs" dxfId="401" priority="561" operator="equal">
      <formula>"SIM"</formula>
    </cfRule>
  </conditionalFormatting>
  <conditionalFormatting sqref="Z193">
    <cfRule type="cellIs" dxfId="400" priority="559" operator="equal">
      <formula>"OPORTUNIDADE"</formula>
    </cfRule>
  </conditionalFormatting>
  <conditionalFormatting sqref="Z193">
    <cfRule type="cellIs" dxfId="399" priority="557" operator="equal">
      <formula>"NÃO"</formula>
    </cfRule>
    <cfRule type="cellIs" dxfId="398" priority="558" operator="equal">
      <formula>"SIM"</formula>
    </cfRule>
  </conditionalFormatting>
  <conditionalFormatting sqref="BP18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2" operator="equal">
      <formula>"OPORTUNIDADE"</formula>
    </cfRule>
  </conditionalFormatting>
  <conditionalFormatting sqref="Y191">
    <cfRule type="cellIs" dxfId="396" priority="550" operator="equal">
      <formula>"NÃO"</formula>
    </cfRule>
    <cfRule type="cellIs" dxfId="395" priority="551" operator="equal">
      <formula>"SIM"</formula>
    </cfRule>
  </conditionalFormatting>
  <conditionalFormatting sqref="Y193">
    <cfRule type="cellIs" dxfId="394" priority="549" operator="equal">
      <formula>"OPORTUNIDADE"</formula>
    </cfRule>
  </conditionalFormatting>
  <conditionalFormatting sqref="Y193">
    <cfRule type="cellIs" dxfId="393" priority="547" operator="equal">
      <formula>"NÃO"</formula>
    </cfRule>
    <cfRule type="cellIs" dxfId="392" priority="548" operator="equal">
      <formula>"SIM"</formula>
    </cfRule>
  </conditionalFormatting>
  <conditionalFormatting sqref="BP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8" operator="equal">
      <formula>"OPORTUNIDADE"</formula>
    </cfRule>
  </conditionalFormatting>
  <conditionalFormatting sqref="Z210">
    <cfRule type="cellIs" dxfId="390" priority="496" operator="equal">
      <formula>"NÃO"</formula>
    </cfRule>
    <cfRule type="cellIs" dxfId="389" priority="497" operator="equal">
      <formula>"SIM"</formula>
    </cfRule>
  </conditionalFormatting>
  <conditionalFormatting sqref="Y210:Y214">
    <cfRule type="cellIs" dxfId="388" priority="495" operator="equal">
      <formula>"OPORTUNIDADE"</formula>
    </cfRule>
  </conditionalFormatting>
  <conditionalFormatting sqref="Y210:Y214">
    <cfRule type="cellIs" dxfId="387" priority="493" operator="equal">
      <formula>"NÃO"</formula>
    </cfRule>
    <cfRule type="cellIs" dxfId="386" priority="494" operator="equal">
      <formula>"SIM"</formula>
    </cfRule>
  </conditionalFormatting>
  <conditionalFormatting sqref="Y208">
    <cfRule type="cellIs" dxfId="385" priority="492" operator="equal">
      <formula>"OPORTUNIDADE"</formula>
    </cfRule>
  </conditionalFormatting>
  <conditionalFormatting sqref="Y208">
    <cfRule type="cellIs" dxfId="384" priority="490" operator="equal">
      <formula>"NÃO"</formula>
    </cfRule>
    <cfRule type="cellIs" dxfId="383" priority="491" operator="equal">
      <formula>"SIM"</formula>
    </cfRule>
  </conditionalFormatting>
  <conditionalFormatting sqref="Y207">
    <cfRule type="cellIs" dxfId="382" priority="489" operator="equal">
      <formula>"OPORTUNIDADE"</formula>
    </cfRule>
  </conditionalFormatting>
  <conditionalFormatting sqref="Y207">
    <cfRule type="cellIs" dxfId="381" priority="487" operator="equal">
      <formula>"NÃO"</formula>
    </cfRule>
    <cfRule type="cellIs" dxfId="380" priority="488" operator="equal">
      <formula>"SIM"</formula>
    </cfRule>
  </conditionalFormatting>
  <conditionalFormatting sqref="Y206">
    <cfRule type="cellIs" dxfId="379" priority="486" operator="equal">
      <formula>"OPORTUNIDADE"</formula>
    </cfRule>
  </conditionalFormatting>
  <conditionalFormatting sqref="Y206">
    <cfRule type="cellIs" dxfId="378" priority="484" operator="equal">
      <formula>"NÃO"</formula>
    </cfRule>
    <cfRule type="cellIs" dxfId="377" priority="485" operator="equal">
      <formula>"SIM"</formula>
    </cfRule>
  </conditionalFormatting>
  <conditionalFormatting sqref="Y205">
    <cfRule type="cellIs" dxfId="376" priority="483" operator="equal">
      <formula>"OPORTUNIDADE"</formula>
    </cfRule>
  </conditionalFormatting>
  <conditionalFormatting sqref="Y205">
    <cfRule type="cellIs" dxfId="375" priority="481" operator="equal">
      <formula>"NÃO"</formula>
    </cfRule>
    <cfRule type="cellIs" dxfId="374" priority="482" operator="equal">
      <formula>"SIM"</formula>
    </cfRule>
  </conditionalFormatting>
  <conditionalFormatting sqref="Y204">
    <cfRule type="cellIs" dxfId="373" priority="480" operator="equal">
      <formula>"OPORTUNIDADE"</formula>
    </cfRule>
  </conditionalFormatting>
  <conditionalFormatting sqref="Y204">
    <cfRule type="cellIs" dxfId="372" priority="478" operator="equal">
      <formula>"NÃO"</formula>
    </cfRule>
    <cfRule type="cellIs" dxfId="371" priority="479" operator="equal">
      <formula>"SIM"</formula>
    </cfRule>
  </conditionalFormatting>
  <conditionalFormatting sqref="Y203">
    <cfRule type="cellIs" dxfId="370" priority="477" operator="equal">
      <formula>"OPORTUNIDADE"</formula>
    </cfRule>
  </conditionalFormatting>
  <conditionalFormatting sqref="Y203">
    <cfRule type="cellIs" dxfId="369" priority="475" operator="equal">
      <formula>"NÃO"</formula>
    </cfRule>
    <cfRule type="cellIs" dxfId="368" priority="476" operator="equal">
      <formula>"SIM"</formula>
    </cfRule>
  </conditionalFormatting>
  <conditionalFormatting sqref="BQ160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J169:BK16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3" operator="equal">
      <formula>"OPORTUNIDADE"</formula>
    </cfRule>
  </conditionalFormatting>
  <conditionalFormatting sqref="Y221">
    <cfRule type="cellIs" dxfId="361" priority="461" operator="equal">
      <formula>"NÃO"</formula>
    </cfRule>
    <cfRule type="cellIs" dxfId="360" priority="462" operator="equal">
      <formula>"SIM"</formula>
    </cfRule>
  </conditionalFormatting>
  <conditionalFormatting sqref="Y229">
    <cfRule type="cellIs" dxfId="359" priority="457" operator="equal">
      <formula>"OPORTUNIDADE"</formula>
    </cfRule>
  </conditionalFormatting>
  <conditionalFormatting sqref="Y229">
    <cfRule type="cellIs" dxfId="358" priority="455" operator="equal">
      <formula>"NÃO"</formula>
    </cfRule>
    <cfRule type="cellIs" dxfId="357" priority="456" operator="equal">
      <formula>"SIM"</formula>
    </cfRule>
  </conditionalFormatting>
  <conditionalFormatting sqref="BP2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8" operator="equal">
      <formula>"OPORTUNIDADE"</formula>
    </cfRule>
  </conditionalFormatting>
  <conditionalFormatting sqref="Y241:Z241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BP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1" operator="equal">
      <formula>"OPORTUNIDADE"</formula>
    </cfRule>
  </conditionalFormatting>
  <conditionalFormatting sqref="Z238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BK24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0" operator="equal">
      <formula>"OPORTUNIDADE"</formula>
    </cfRule>
  </conditionalFormatting>
  <conditionalFormatting sqref="Y6:Y7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Z7">
    <cfRule type="cellIs" dxfId="347" priority="364" operator="equal">
      <formula>"OPORTUNIDADE"</formula>
    </cfRule>
  </conditionalFormatting>
  <conditionalFormatting sqref="Z7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AZ7">
    <cfRule type="expression" dxfId="344" priority="374">
      <formula>#REF!=1</formula>
    </cfRule>
  </conditionalFormatting>
  <conditionalFormatting sqref="BE7 U7 AY7">
    <cfRule type="cellIs" dxfId="343" priority="373" operator="equal">
      <formula>"ERRO"</formula>
    </cfRule>
  </conditionalFormatting>
  <conditionalFormatting sqref="BP7">
    <cfRule type="cellIs" dxfId="342" priority="368" operator="equal">
      <formula>"Produção e Intervalo"</formula>
    </cfRule>
    <cfRule type="cellIs" dxfId="341" priority="369" operator="equal">
      <formula>"Aderente"</formula>
    </cfRule>
    <cfRule type="cellIs" dxfId="340" priority="370" operator="equal">
      <formula>"Intervalo"</formula>
    </cfRule>
    <cfRule type="cellIs" dxfId="339" priority="371" operator="equal">
      <formula>"Produção"</formula>
    </cfRule>
    <cfRule type="cellIs" dxfId="338" priority="372" operator="equal">
      <formula>"ERRO"</formula>
    </cfRule>
  </conditionalFormatting>
  <conditionalFormatting sqref="BQ7:BR7">
    <cfRule type="cellIs" dxfId="337" priority="365" operator="equal">
      <formula>"*"</formula>
    </cfRule>
    <cfRule type="cellIs" dxfId="336" priority="366" operator="greaterThanOrEqual">
      <formula>1</formula>
    </cfRule>
    <cfRule type="cellIs" dxfId="335" priority="367" operator="lessThan">
      <formula>1</formula>
    </cfRule>
  </conditionalFormatting>
  <conditionalFormatting sqref="BH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6" operator="equal">
      <formula>"OPORTUNIDADE"</formula>
    </cfRule>
  </conditionalFormatting>
  <conditionalFormatting sqref="Z6">
    <cfRule type="cellIs" dxfId="333" priority="344" operator="equal">
      <formula>"NÃO"</formula>
    </cfRule>
    <cfRule type="cellIs" dxfId="332" priority="345" operator="equal">
      <formula>"SIM"</formula>
    </cfRule>
  </conditionalFormatting>
  <conditionalFormatting sqref="AZ6">
    <cfRule type="expression" dxfId="331" priority="356">
      <formula>#REF!=1</formula>
    </cfRule>
  </conditionalFormatting>
  <conditionalFormatting sqref="U6 AY6 BE6">
    <cfRule type="cellIs" dxfId="330" priority="355" operator="equal">
      <formula>"ERRO"</formula>
    </cfRule>
  </conditionalFormatting>
  <conditionalFormatting sqref="BP6">
    <cfRule type="cellIs" dxfId="329" priority="350" operator="equal">
      <formula>"Produção e Intervalo"</formula>
    </cfRule>
    <cfRule type="cellIs" dxfId="328" priority="351" operator="equal">
      <formula>"Aderente"</formula>
    </cfRule>
    <cfRule type="cellIs" dxfId="327" priority="352" operator="equal">
      <formula>"Intervalo"</formula>
    </cfRule>
    <cfRule type="cellIs" dxfId="326" priority="353" operator="equal">
      <formula>"Produção"</formula>
    </cfRule>
    <cfRule type="cellIs" dxfId="325" priority="354" operator="equal">
      <formula>"ERRO"</formula>
    </cfRule>
  </conditionalFormatting>
  <conditionalFormatting sqref="BQ6:BR6">
    <cfRule type="cellIs" dxfId="324" priority="347" operator="equal">
      <formula>"*"</formula>
    </cfRule>
    <cfRule type="cellIs" dxfId="323" priority="348" operator="greaterThanOrEqual">
      <formula>1</formula>
    </cfRule>
    <cfRule type="cellIs" dxfId="322" priority="349" operator="lessThan">
      <formula>1</formula>
    </cfRule>
  </conditionalFormatting>
  <conditionalFormatting sqref="BI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8" operator="equal">
      <formula>"OPORTUNIDADE"</formula>
    </cfRule>
  </conditionalFormatting>
  <conditionalFormatting sqref="Z8">
    <cfRule type="cellIs" dxfId="320" priority="326" operator="equal">
      <formula>"NÃO"</formula>
    </cfRule>
    <cfRule type="cellIs" dxfId="319" priority="327" operator="equal">
      <formula>"SIM"</formula>
    </cfRule>
  </conditionalFormatting>
  <conditionalFormatting sqref="AZ8">
    <cfRule type="expression" dxfId="318" priority="338">
      <formula>#REF!=1</formula>
    </cfRule>
  </conditionalFormatting>
  <conditionalFormatting sqref="BE8 U8 AY8">
    <cfRule type="cellIs" dxfId="317" priority="337" operator="equal">
      <formula>"ERRO"</formula>
    </cfRule>
  </conditionalFormatting>
  <conditionalFormatting sqref="BP8">
    <cfRule type="cellIs" dxfId="316" priority="332" operator="equal">
      <formula>"Produção e Intervalo"</formula>
    </cfRule>
    <cfRule type="cellIs" dxfId="315" priority="333" operator="equal">
      <formula>"Aderente"</formula>
    </cfRule>
    <cfRule type="cellIs" dxfId="314" priority="334" operator="equal">
      <formula>"Intervalo"</formula>
    </cfRule>
    <cfRule type="cellIs" dxfId="313" priority="335" operator="equal">
      <formula>"Produção"</formula>
    </cfRule>
    <cfRule type="cellIs" dxfId="312" priority="336" operator="equal">
      <formula>"ERRO"</formula>
    </cfRule>
  </conditionalFormatting>
  <conditionalFormatting sqref="BQ8:BR8 BQ9:BQ10 BQ14:BQ16 BQ26:BQ33">
    <cfRule type="cellIs" dxfId="311" priority="329" operator="equal">
      <formula>"*"</formula>
    </cfRule>
    <cfRule type="cellIs" dxfId="310" priority="330" operator="greaterThanOrEqual">
      <formula>1</formula>
    </cfRule>
    <cfRule type="cellIs" dxfId="309" priority="331" operator="lessThan">
      <formula>1</formula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4" operator="equal">
      <formula>"OPORTUNIDADE"</formula>
    </cfRule>
  </conditionalFormatting>
  <conditionalFormatting sqref="Y8">
    <cfRule type="cellIs" dxfId="307" priority="322" operator="equal">
      <formula>"NÃO"</formula>
    </cfRule>
    <cfRule type="cellIs" dxfId="306" priority="323" operator="equal">
      <formula>"SIM"</formula>
    </cfRule>
  </conditionalFormatting>
  <conditionalFormatting sqref="Z12">
    <cfRule type="cellIs" dxfId="305" priority="308" operator="equal">
      <formula>"OPORTUNIDADE"</formula>
    </cfRule>
  </conditionalFormatting>
  <conditionalFormatting sqref="Z12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AZ12">
    <cfRule type="expression" dxfId="302" priority="318">
      <formula>#REF!=1</formula>
    </cfRule>
  </conditionalFormatting>
  <conditionalFormatting sqref="U12 BE12">
    <cfRule type="cellIs" dxfId="301" priority="317" operator="equal">
      <formula>"ERRO"</formula>
    </cfRule>
  </conditionalFormatting>
  <conditionalFormatting sqref="BP12">
    <cfRule type="cellIs" dxfId="300" priority="312" operator="equal">
      <formula>"Produção e Intervalo"</formula>
    </cfRule>
    <cfRule type="cellIs" dxfId="299" priority="313" operator="equal">
      <formula>"Aderente"</formula>
    </cfRule>
    <cfRule type="cellIs" dxfId="298" priority="314" operator="equal">
      <formula>"Intervalo"</formula>
    </cfRule>
    <cfRule type="cellIs" dxfId="297" priority="315" operator="equal">
      <formula>"Produção"</formula>
    </cfRule>
    <cfRule type="cellIs" dxfId="296" priority="316" operator="equal">
      <formula>"ERRO"</formula>
    </cfRule>
  </conditionalFormatting>
  <conditionalFormatting sqref="BQ12:BR12">
    <cfRule type="cellIs" dxfId="295" priority="309" operator="equal">
      <formula>"*"</formula>
    </cfRule>
    <cfRule type="cellIs" dxfId="294" priority="310" operator="greaterThanOrEqual">
      <formula>1</formula>
    </cfRule>
    <cfRule type="cellIs" dxfId="293" priority="311" operator="lessThan">
      <formula>1</formula>
    </cfRule>
  </conditionalFormatting>
  <conditionalFormatting sqref="BH12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5" operator="equal">
      <formula>"ERRO"</formula>
    </cfRule>
  </conditionalFormatting>
  <conditionalFormatting sqref="Y12">
    <cfRule type="cellIs" dxfId="291" priority="303" operator="equal">
      <formula>"OPORTUNIDADE"</formula>
    </cfRule>
  </conditionalFormatting>
  <conditionalFormatting sqref="Y12">
    <cfRule type="cellIs" dxfId="290" priority="301" operator="equal">
      <formula>"NÃO"</formula>
    </cfRule>
    <cfRule type="cellIs" dxfId="289" priority="302" operator="equal">
      <formula>"SIM"</formula>
    </cfRule>
  </conditionalFormatting>
  <conditionalFormatting sqref="Z30">
    <cfRule type="cellIs" dxfId="288" priority="286" operator="equal">
      <formula>"OPORTUNIDADE"</formula>
    </cfRule>
  </conditionalFormatting>
  <conditionalFormatting sqref="Z30">
    <cfRule type="cellIs" dxfId="287" priority="284" operator="equal">
      <formula>"NÃO"</formula>
    </cfRule>
    <cfRule type="cellIs" dxfId="286" priority="285" operator="equal">
      <formula>"SIM"</formula>
    </cfRule>
  </conditionalFormatting>
  <conditionalFormatting sqref="AZ30">
    <cfRule type="expression" dxfId="285" priority="296">
      <formula>#REF!=1</formula>
    </cfRule>
  </conditionalFormatting>
  <conditionalFormatting sqref="U30 BE30 AY30">
    <cfRule type="cellIs" dxfId="284" priority="295" operator="equal">
      <formula>"ERRO"</formula>
    </cfRule>
  </conditionalFormatting>
  <conditionalFormatting sqref="BP30">
    <cfRule type="cellIs" dxfId="283" priority="290" operator="equal">
      <formula>"Produção e Intervalo"</formula>
    </cfRule>
    <cfRule type="cellIs" dxfId="282" priority="291" operator="equal">
      <formula>"Aderente"</formula>
    </cfRule>
    <cfRule type="cellIs" dxfId="281" priority="292" operator="equal">
      <formula>"Intervalo"</formula>
    </cfRule>
    <cfRule type="cellIs" dxfId="280" priority="293" operator="equal">
      <formula>"Produção"</formula>
    </cfRule>
    <cfRule type="cellIs" dxfId="279" priority="294" operator="equal">
      <formula>"ERRO"</formula>
    </cfRule>
  </conditionalFormatting>
  <conditionalFormatting sqref="BR30">
    <cfRule type="cellIs" dxfId="278" priority="287" operator="equal">
      <formula>"*"</formula>
    </cfRule>
    <cfRule type="cellIs" dxfId="277" priority="288" operator="greaterThanOrEqual">
      <formula>1</formula>
    </cfRule>
    <cfRule type="cellIs" dxfId="276" priority="289" operator="lessThan">
      <formula>1</formula>
    </cfRule>
  </conditionalFormatting>
  <conditionalFormatting sqref="BH30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69" operator="equal">
      <formula>"OPORTUNIDADE"</formula>
    </cfRule>
  </conditionalFormatting>
  <conditionalFormatting sqref="Z29">
    <cfRule type="cellIs" dxfId="274" priority="267" operator="equal">
      <formula>"NÃO"</formula>
    </cfRule>
    <cfRule type="cellIs" dxfId="273" priority="268" operator="equal">
      <formula>"SIM"</formula>
    </cfRule>
  </conditionalFormatting>
  <conditionalFormatting sqref="AZ29">
    <cfRule type="expression" dxfId="272" priority="279">
      <formula>#REF!=1</formula>
    </cfRule>
  </conditionalFormatting>
  <conditionalFormatting sqref="U29 BE29 AY29">
    <cfRule type="cellIs" dxfId="271" priority="278" operator="equal">
      <formula>"ERRO"</formula>
    </cfRule>
  </conditionalFormatting>
  <conditionalFormatting sqref="BP29">
    <cfRule type="cellIs" dxfId="270" priority="273" operator="equal">
      <formula>"Produção e Intervalo"</formula>
    </cfRule>
    <cfRule type="cellIs" dxfId="269" priority="274" operator="equal">
      <formula>"Aderente"</formula>
    </cfRule>
    <cfRule type="cellIs" dxfId="268" priority="275" operator="equal">
      <formula>"Intervalo"</formula>
    </cfRule>
    <cfRule type="cellIs" dxfId="267" priority="276" operator="equal">
      <formula>"Produção"</formula>
    </cfRule>
    <cfRule type="cellIs" dxfId="266" priority="277" operator="equal">
      <formula>"ERRO"</formula>
    </cfRule>
  </conditionalFormatting>
  <conditionalFormatting sqref="BR29">
    <cfRule type="cellIs" dxfId="265" priority="270" operator="equal">
      <formula>"*"</formula>
    </cfRule>
    <cfRule type="cellIs" dxfId="264" priority="271" operator="greaterThanOrEqual">
      <formula>1</formula>
    </cfRule>
    <cfRule type="cellIs" dxfId="263" priority="272" operator="lessThan">
      <formula>1</formula>
    </cfRule>
  </conditionalFormatting>
  <conditionalFormatting sqref="BH29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3" operator="equal">
      <formula>"OPORTUNIDADE"</formula>
    </cfRule>
  </conditionalFormatting>
  <conditionalFormatting sqref="Y29:Y30">
    <cfRule type="cellIs" dxfId="261" priority="261" operator="equal">
      <formula>"NÃO"</formula>
    </cfRule>
    <cfRule type="cellIs" dxfId="260" priority="262" operator="equal">
      <formula>"SIM"</formula>
    </cfRule>
  </conditionalFormatting>
  <conditionalFormatting sqref="Z31">
    <cfRule type="cellIs" dxfId="259" priority="248" operator="equal">
      <formula>"OPORTUNIDADE"</formula>
    </cfRule>
  </conditionalFormatting>
  <conditionalFormatting sqref="Z31">
    <cfRule type="cellIs" dxfId="258" priority="246" operator="equal">
      <formula>"NÃO"</formula>
    </cfRule>
    <cfRule type="cellIs" dxfId="257" priority="247" operator="equal">
      <formula>"SIM"</formula>
    </cfRule>
  </conditionalFormatting>
  <conditionalFormatting sqref="AZ31">
    <cfRule type="expression" dxfId="256" priority="258">
      <formula>#REF!=1</formula>
    </cfRule>
  </conditionalFormatting>
  <conditionalFormatting sqref="BE31 U31 AY31:AY33">
    <cfRule type="cellIs" dxfId="255" priority="257" operator="equal">
      <formula>"ERRO"</formula>
    </cfRule>
  </conditionalFormatting>
  <conditionalFormatting sqref="BR31">
    <cfRule type="cellIs" dxfId="254" priority="249" operator="equal">
      <formula>"*"</formula>
    </cfRule>
    <cfRule type="cellIs" dxfId="253" priority="250" operator="greaterThanOrEqual">
      <formula>1</formula>
    </cfRule>
    <cfRule type="cellIs" dxfId="252" priority="251" operator="lessThan">
      <formula>1</formula>
    </cfRule>
  </conditionalFormatting>
  <conditionalFormatting sqref="BI31:BJ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8" operator="equal">
      <formula>"OPORTUNIDADE"</formula>
    </cfRule>
  </conditionalFormatting>
  <conditionalFormatting sqref="Y31:Y33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15:Z15">
    <cfRule type="cellIs" dxfId="248" priority="219" operator="equal">
      <formula>"OPORTUNIDADE"</formula>
    </cfRule>
  </conditionalFormatting>
  <conditionalFormatting sqref="Y15:Z15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AZ15">
    <cfRule type="expression" dxfId="245" priority="229">
      <formula>#REF!=1</formula>
    </cfRule>
  </conditionalFormatting>
  <conditionalFormatting sqref="U15 BE15 AY15">
    <cfRule type="cellIs" dxfId="244" priority="228" operator="equal">
      <formula>"ERRO"</formula>
    </cfRule>
  </conditionalFormatting>
  <conditionalFormatting sqref="BR15">
    <cfRule type="cellIs" dxfId="243" priority="220" operator="equal">
      <formula>"*"</formula>
    </cfRule>
    <cfRule type="cellIs" dxfId="242" priority="221" operator="greaterThanOrEqual">
      <formula>1</formula>
    </cfRule>
    <cfRule type="cellIs" dxfId="241" priority="222" operator="lessThan">
      <formula>1</formula>
    </cfRule>
  </conditionalFormatting>
  <conditionalFormatting sqref="BJ15:BK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8" operator="equal">
      <formula>"OPORTUNIDADE"</formula>
    </cfRule>
  </conditionalFormatting>
  <conditionalFormatting sqref="Z32">
    <cfRule type="cellIs" dxfId="239" priority="196" operator="equal">
      <formula>"NÃO"</formula>
    </cfRule>
    <cfRule type="cellIs" dxfId="238" priority="197" operator="equal">
      <formula>"SIM"</formula>
    </cfRule>
  </conditionalFormatting>
  <conditionalFormatting sqref="AZ32">
    <cfRule type="expression" dxfId="237" priority="208">
      <formula>#REF!=1</formula>
    </cfRule>
  </conditionalFormatting>
  <conditionalFormatting sqref="BE32 U32">
    <cfRule type="cellIs" dxfId="236" priority="207" operator="equal">
      <formula>"ERRO"</formula>
    </cfRule>
  </conditionalFormatting>
  <conditionalFormatting sqref="BR32">
    <cfRule type="cellIs" dxfId="235" priority="199" operator="equal">
      <formula>"*"</formula>
    </cfRule>
    <cfRule type="cellIs" dxfId="234" priority="200" operator="greaterThanOrEqual">
      <formula>1</formula>
    </cfRule>
    <cfRule type="cellIs" dxfId="233" priority="201" operator="lessThan">
      <formula>1</formula>
    </cfRule>
  </conditionalFormatting>
  <conditionalFormatting sqref="BI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6" operator="equal">
      <formula>"OPORTUNIDADE"</formula>
    </cfRule>
  </conditionalFormatting>
  <conditionalFormatting sqref="Z33">
    <cfRule type="cellIs" dxfId="231" priority="174" operator="equal">
      <formula>"NÃO"</formula>
    </cfRule>
    <cfRule type="cellIs" dxfId="230" priority="175" operator="equal">
      <formula>"SIM"</formula>
    </cfRule>
  </conditionalFormatting>
  <conditionalFormatting sqref="AZ33">
    <cfRule type="expression" dxfId="229" priority="186">
      <formula>#REF!=1</formula>
    </cfRule>
  </conditionalFormatting>
  <conditionalFormatting sqref="BE33 U33">
    <cfRule type="cellIs" dxfId="228" priority="185" operator="equal">
      <formula>"ERRO"</formula>
    </cfRule>
  </conditionalFormatting>
  <conditionalFormatting sqref="BR33">
    <cfRule type="cellIs" dxfId="227" priority="177" operator="equal">
      <formula>"*"</formula>
    </cfRule>
    <cfRule type="cellIs" dxfId="226" priority="178" operator="greaterThanOrEqual">
      <formula>1</formula>
    </cfRule>
    <cfRule type="cellIs" dxfId="225" priority="179" operator="lessThan">
      <formula>1</formula>
    </cfRule>
  </conditionalFormatting>
  <conditionalFormatting sqref="BH33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6" operator="equal">
      <formula>"OPORTUNIDADE"</formula>
    </cfRule>
  </conditionalFormatting>
  <conditionalFormatting sqref="Y26:Z26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AZ26">
    <cfRule type="expression" dxfId="221" priority="166">
      <formula>#REF!=1</formula>
    </cfRule>
  </conditionalFormatting>
  <conditionalFormatting sqref="U26 BE26 AY26">
    <cfRule type="cellIs" dxfId="220" priority="165" operator="equal">
      <formula>"ERRO"</formula>
    </cfRule>
  </conditionalFormatting>
  <conditionalFormatting sqref="BJ26: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5" operator="equal">
      <formula>"OPORTUNIDADE"</formula>
    </cfRule>
  </conditionalFormatting>
  <conditionalFormatting sqref="Y27:Z27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AZ27">
    <cfRule type="expression" dxfId="216" priority="145">
      <formula>#REF!=1</formula>
    </cfRule>
  </conditionalFormatting>
  <conditionalFormatting sqref="AY27 BE27 U27">
    <cfRule type="cellIs" dxfId="215" priority="144" operator="equal">
      <formula>"ERRO"</formula>
    </cfRule>
  </conditionalFormatting>
  <conditionalFormatting sqref="BR27">
    <cfRule type="cellIs" dxfId="214" priority="136" operator="equal">
      <formula>"*"</formula>
    </cfRule>
    <cfRule type="cellIs" dxfId="213" priority="137" operator="greaterThanOrEqual">
      <formula>1</formula>
    </cfRule>
    <cfRule type="cellIs" dxfId="212" priority="138" operator="lessThan">
      <formula>1</formula>
    </cfRule>
  </conditionalFormatting>
  <conditionalFormatting sqref="BJ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19" operator="equal">
      <formula>"OPORTUNIDADE"</formula>
    </cfRule>
  </conditionalFormatting>
  <conditionalFormatting sqref="Z10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AZ10">
    <cfRule type="expression" dxfId="208" priority="129">
      <formula>#REF!=1</formula>
    </cfRule>
  </conditionalFormatting>
  <conditionalFormatting sqref="U10 BE10">
    <cfRule type="cellIs" dxfId="207" priority="128" operator="equal">
      <formula>"ERRO"</formula>
    </cfRule>
  </conditionalFormatting>
  <conditionalFormatting sqref="BP10">
    <cfRule type="cellIs" dxfId="206" priority="123" operator="equal">
      <formula>"Produção e Intervalo"</formula>
    </cfRule>
    <cfRule type="cellIs" dxfId="205" priority="124" operator="equal">
      <formula>"Aderente"</formula>
    </cfRule>
    <cfRule type="cellIs" dxfId="204" priority="125" operator="equal">
      <formula>"Intervalo"</formula>
    </cfRule>
    <cfRule type="cellIs" dxfId="203" priority="126" operator="equal">
      <formula>"Produção"</formula>
    </cfRule>
    <cfRule type="cellIs" dxfId="202" priority="127" operator="equal">
      <formula>"ERRO"</formula>
    </cfRule>
  </conditionalFormatting>
  <conditionalFormatting sqref="BR10">
    <cfRule type="cellIs" dxfId="201" priority="120" operator="equal">
      <formula>"*"</formula>
    </cfRule>
    <cfRule type="cellIs" dxfId="200" priority="121" operator="greaterThanOrEqual">
      <formula>1</formula>
    </cfRule>
    <cfRule type="cellIs" dxfId="199" priority="122" operator="lessThan">
      <formula>1</formula>
    </cfRule>
  </conditionalFormatting>
  <conditionalFormatting sqref="BH10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6" operator="equal">
      <formula>"ERRO"</formula>
    </cfRule>
  </conditionalFormatting>
  <conditionalFormatting sqref="Y10">
    <cfRule type="cellIs" dxfId="197" priority="114" operator="equal">
      <formula>"OPORTUNIDADE"</formula>
    </cfRule>
  </conditionalFormatting>
  <conditionalFormatting sqref="Y10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3" operator="equal">
      <formula>"OPORTUNIDADE"</formula>
    </cfRule>
  </conditionalFormatting>
  <conditionalFormatting sqref="Z40">
    <cfRule type="cellIs" dxfId="193" priority="81" operator="equal">
      <formula>"NÃO"</formula>
    </cfRule>
    <cfRule type="cellIs" dxfId="192" priority="82" operator="equal">
      <formula>"SIM"</formula>
    </cfRule>
  </conditionalFormatting>
  <conditionalFormatting sqref="Z38">
    <cfRule type="cellIs" dxfId="191" priority="77" operator="equal">
      <formula>"OPORTUNIDADE"</formula>
    </cfRule>
  </conditionalFormatting>
  <conditionalFormatting sqref="Z38">
    <cfRule type="cellIs" dxfId="190" priority="75" operator="equal">
      <formula>"NÃO"</formula>
    </cfRule>
    <cfRule type="cellIs" dxfId="189" priority="76" operator="equal">
      <formula>"SIM"</formula>
    </cfRule>
  </conditionalFormatting>
  <conditionalFormatting sqref="Z37">
    <cfRule type="cellIs" dxfId="188" priority="74" operator="equal">
      <formula>"OPORTUNIDADE"</formula>
    </cfRule>
  </conditionalFormatting>
  <conditionalFormatting sqref="Z37">
    <cfRule type="cellIs" dxfId="187" priority="72" operator="equal">
      <formula>"NÃO"</formula>
    </cfRule>
    <cfRule type="cellIs" dxfId="186" priority="73" operator="equal">
      <formula>"SIM"</formula>
    </cfRule>
  </conditionalFormatting>
  <conditionalFormatting sqref="Z39">
    <cfRule type="cellIs" dxfId="185" priority="71" operator="equal">
      <formula>"OPORTUNIDADE"</formula>
    </cfRule>
  </conditionalFormatting>
  <conditionalFormatting sqref="Z39">
    <cfRule type="cellIs" dxfId="184" priority="69" operator="equal">
      <formula>"NÃO"</formula>
    </cfRule>
    <cfRule type="cellIs" dxfId="183" priority="70" operator="equal">
      <formula>"SIM"</formula>
    </cfRule>
  </conditionalFormatting>
  <conditionalFormatting sqref="Z41">
    <cfRule type="cellIs" dxfId="182" priority="65" operator="equal">
      <formula>"OPORTUNIDADE"</formula>
    </cfRule>
  </conditionalFormatting>
  <conditionalFormatting sqref="Z41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Z45">
    <cfRule type="cellIs" dxfId="179" priority="59" operator="equal">
      <formula>"OPORTUNIDADE"</formula>
    </cfRule>
  </conditionalFormatting>
  <conditionalFormatting sqref="Z45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Z47">
    <cfRule type="cellIs" dxfId="176" priority="53" operator="equal">
      <formula>"OPORTUNIDADE"</formula>
    </cfRule>
  </conditionalFormatting>
  <conditionalFormatting sqref="Z47">
    <cfRule type="cellIs" dxfId="175" priority="51" operator="equal">
      <formula>"NÃO"</formula>
    </cfRule>
    <cfRule type="cellIs" dxfId="174" priority="52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1" operator="equal">
      <formula>"OPORTUNIDADE"</formula>
    </cfRule>
  </conditionalFormatting>
  <conditionalFormatting sqref="Y66:Z66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67:Z67">
    <cfRule type="cellIs" dxfId="170" priority="18" operator="equal">
      <formula>"OPORTUNIDADE"</formula>
    </cfRule>
  </conditionalFormatting>
  <conditionalFormatting sqref="Y67:Z67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68:Z68">
    <cfRule type="cellIs" dxfId="167" priority="15" operator="equal">
      <formula>"OPORTUNIDADE"</formula>
    </cfRule>
  </conditionalFormatting>
  <conditionalFormatting sqref="Y68:Z6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69:Z69">
    <cfRule type="cellIs" dxfId="164" priority="9" operator="equal">
      <formula>"OPORTUNIDADE"</formula>
    </cfRule>
  </conditionalFormatting>
  <conditionalFormatting sqref="Y69:Z6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0:Z70">
    <cfRule type="cellIs" dxfId="161" priority="6" operator="equal">
      <formula>"OPORTUNIDADE"</formula>
    </cfRule>
  </conditionalFormatting>
  <conditionalFormatting sqref="Y70:Z7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1:Z71">
    <cfRule type="cellIs" dxfId="158" priority="3" operator="equal">
      <formula>"OPORTUNIDADE"</formula>
    </cfRule>
  </conditionalFormatting>
  <conditionalFormatting sqref="Y71:Z7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9:J414 J76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9:D99 D7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F79:F99 F76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AB65:AB72 AB54:AB55 AB57:AB59 AB79:AB353 AB76:AB77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AC65:AC72 AC54:AC55 AC57:AC59 AC79:AC353 AC76:AC77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1229</v>
      </c>
      <c r="V1" s="290"/>
      <c r="W1" s="290"/>
    </row>
    <row r="2" spans="1:23" s="90" customFormat="1">
      <c r="A2" s="93" t="s">
        <v>1230</v>
      </c>
      <c r="B2" s="93" t="s">
        <v>1231</v>
      </c>
      <c r="C2" s="93" t="s">
        <v>511</v>
      </c>
      <c r="D2" s="94" t="s">
        <v>1064</v>
      </c>
      <c r="E2" s="94" t="s">
        <v>1065</v>
      </c>
      <c r="F2" s="94" t="s">
        <v>1232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1233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P1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>
        <f>IF(SP_NORTE!B73="","*",SP_NORTE!B73)</f>
        <v>45994</v>
      </c>
      <c r="G70" s="178" t="str">
        <f>IF(SP_NORTE!D73="","*",SP_NORTE!D73)</f>
        <v>A73</v>
      </c>
      <c r="H70" s="178" t="str">
        <f>IF(SP_NORTE!F73="","*",SP_NORTE!F73)</f>
        <v>DETECÇÃO - RONDA 7 DIAS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-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>
        <f>IF(SP_NORTE!B74="","*",SP_NORTE!B74)</f>
        <v>45994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P2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W58</v>
      </c>
      <c r="H73" s="178" t="str">
        <f>IF(SP_NORTE!F76="","*",SP_NORTE!F76)</f>
        <v>PDM - PEDRA - DESCARGA</v>
      </c>
      <c r="I73" s="178" t="str">
        <f>IF(SP_NORTE!H76="","*",SP_NORTE!H76)</f>
        <v>106109</v>
      </c>
      <c r="J73" s="178" t="str">
        <f>IF(SP_NORTE!I76="","*",SP_NORTE!I76)</f>
        <v>106109</v>
      </c>
      <c r="K73" s="169" t="str">
        <f>IF(SP_NORTE!M76="","*",SP_NORTE!M76)</f>
        <v>ZLI-ZCD</v>
      </c>
      <c r="L73" s="169">
        <f>IF(SP_NORTE!N76="","*",SP_NORTE!N76)</f>
        <v>106109</v>
      </c>
      <c r="M73" s="170">
        <f>IF(SP_NORTE!J76="","*",SP_NORTE!J76)</f>
        <v>70</v>
      </c>
      <c r="N73" s="177">
        <f>IF(SP_NORTE!K76="","*",SP_NORTE!K76)</f>
        <v>107</v>
      </c>
      <c r="O73" s="177">
        <f>IF(SP_NORTE!L76="","*",SP_NORTE!L76)</f>
        <v>102</v>
      </c>
      <c r="P73" s="176">
        <f>IF(SP_NORTE!O76="","*",SP_NORTE!O76)</f>
        <v>0.5</v>
      </c>
      <c r="Q73" s="176">
        <f>IF(SP_NORTE!P76="","*",SP_NORTE!P76)</f>
        <v>6.25E-2</v>
      </c>
      <c r="R73" s="178" t="str">
        <f>IF(SP_NORTE!Q76="","*",CONCATENATE(SP_NORTE!Q76," ",SP_NORTE!R76))</f>
        <v>7 VAGÕES</v>
      </c>
      <c r="S73" s="178" t="str">
        <f>IF(SP_NORTE!V76="","*",SP_NORTE!V76)</f>
        <v>Israel</v>
      </c>
      <c r="T73" s="178" t="str">
        <f>IF(SP_NORTE!W76="","*",SP_NORTE!W76)</f>
        <v>Descarga de pedra</v>
      </c>
      <c r="U73" s="167">
        <f ca="1">_xlfn.XLOOKUP(G73&amp;$U$2,BS_CONTROLE[CHAVE],BS_CONTROLE[Quantidade_11],"-")</f>
        <v>75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Contrato</v>
      </c>
      <c r="C74" s="179" t="str">
        <f>IF(SP_NORTE!Z77="","*",SP_NORTE!Z77)</f>
        <v>P0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KLECIO (TP-699)</v>
      </c>
      <c r="H74" s="178" t="str">
        <f>IF(SP_NORTE!F77="","*",SP_NORTE!F77)</f>
        <v>PDM - SOLDA</v>
      </c>
      <c r="I74" s="178" t="str">
        <f>IF(SP_NORTE!H77="","*",SP_NORTE!H77)</f>
        <v>ZLI1062</v>
      </c>
      <c r="J74" s="178" t="str">
        <f>IF(SP_NORTE!I77="","*",SP_NORTE!I77)</f>
        <v>-</v>
      </c>
      <c r="K74" s="169" t="str">
        <f>IF(SP_NORTE!M77="","*",SP_NORTE!M77)</f>
        <v>ZLI</v>
      </c>
      <c r="L74" s="169" t="str">
        <f>IF(SP_NORTE!N77="","*",SP_NORTE!N77)</f>
        <v>ZLI1062</v>
      </c>
      <c r="M74" s="170">
        <f>IF(SP_NORTE!J77="","*",SP_NORTE!J77)</f>
        <v>70</v>
      </c>
      <c r="N74" s="177">
        <f>IF(SP_NORTE!K77="","*",SP_NORTE!K77)</f>
        <v>104.58</v>
      </c>
      <c r="O74" s="177">
        <f>IF(SP_NORTE!L77="","*",SP_NORTE!L77)</f>
        <v>104.262</v>
      </c>
      <c r="P74" s="176">
        <f>IF(SP_NORTE!O77="","*",SP_NORTE!O77)</f>
        <v>0.375</v>
      </c>
      <c r="Q74" s="176">
        <f>IF(SP_NORTE!P77="","*",SP_NORTE!P77)</f>
        <v>0.125</v>
      </c>
      <c r="R74" s="178" t="str">
        <f>IF(SP_NORTE!Q77="","*",CONCATENATE(SP_NORTE!Q77," ",SP_NORTE!R77))</f>
        <v>2 Nº DE SOLDA</v>
      </c>
      <c r="S74" s="178" t="str">
        <f>IF(SP_NORTE!V77="","*",SP_NORTE!V77)</f>
        <v>Klécio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0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P1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W58</v>
      </c>
      <c r="H75" s="178" t="str">
        <f>IF(SP_NORTE!F78="","*",SP_NORTE!F78)</f>
        <v>RECOLHIMENTO DE DORMENTE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ZAC-ZSW</v>
      </c>
      <c r="L75" s="169" t="str">
        <f>IF(SP_NORTE!N78="","*",SP_NORTE!N78)</f>
        <v>ZACZSW / ZAC1/ZNOZAC1</v>
      </c>
      <c r="M75" s="170">
        <f>IF(SP_NORTE!J78="","*",SP_NORTE!J78)</f>
        <v>70</v>
      </c>
      <c r="N75" s="177">
        <f>IF(SP_NORTE!K78="","*",SP_NORTE!K78)</f>
        <v>87</v>
      </c>
      <c r="O75" s="177">
        <f>IF(SP_NORTE!L78="","*",SP_NORTE!L78)</f>
        <v>77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150 Nº DE PEÇAS</v>
      </c>
      <c r="S75" s="178" t="str">
        <f>IF(SP_NORTE!V78="","*",SP_NORTE!V78)</f>
        <v>Israel</v>
      </c>
      <c r="T75" s="178" t="str">
        <f>IF(SP_NORTE!W78="","*",SP_NORTE!W78)</f>
        <v>Recolhimento de dormentes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1234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1235</v>
      </c>
      <c r="D5" s="292"/>
      <c r="E5" s="292"/>
      <c r="F5" s="292"/>
      <c r="G5" s="292"/>
      <c r="H5" s="292"/>
      <c r="I5" s="292"/>
      <c r="J5" s="293"/>
      <c r="K5" s="294" t="s">
        <v>1236</v>
      </c>
      <c r="L5" s="295"/>
      <c r="M5" s="295"/>
      <c r="N5" s="295"/>
      <c r="O5" s="296" t="s">
        <v>1237</v>
      </c>
      <c r="P5" s="297"/>
    </row>
    <row r="6" spans="1:16" s="80" customFormat="1" ht="15" customHeight="1">
      <c r="A6" s="72" t="s">
        <v>1232</v>
      </c>
      <c r="B6" s="81" t="s">
        <v>1231</v>
      </c>
      <c r="C6" s="82" t="s">
        <v>1064</v>
      </c>
      <c r="D6" s="83" t="s">
        <v>1065</v>
      </c>
      <c r="E6" s="82" t="s">
        <v>1238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1239</v>
      </c>
      <c r="M6" s="86" t="s">
        <v>710</v>
      </c>
      <c r="N6" s="87" t="s">
        <v>1059</v>
      </c>
      <c r="O6" s="201" t="s">
        <v>1102</v>
      </c>
      <c r="P6" s="147" t="s">
        <v>1240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A73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W58</v>
      </c>
      <c r="F73" s="89" t="str">
        <f>IF(SP_NORTE!H76="","*",SP_NORTE!H76)</f>
        <v>106109</v>
      </c>
      <c r="G73" s="89" t="str">
        <f>IF(SP_NORTE!M76="","*",SP_NORTE!M76)</f>
        <v>ZLI-ZCD</v>
      </c>
      <c r="H73" s="127">
        <f>IF(SP_NORTE!K76="","*",SP_NORTE!K76)</f>
        <v>107</v>
      </c>
      <c r="I73" s="124">
        <f>IF(SP_NORTE!O76="","*",SP_NORTE!O76)</f>
        <v>0.5</v>
      </c>
      <c r="J73" s="124">
        <f>IF(SP_NORTE!P76="","*",SP_NORTE!P76)</f>
        <v>6.25E-2</v>
      </c>
      <c r="K73" s="89" t="str">
        <f>IF(SP_NORTE!AK76="","*",SP_NORTE!AK76)</f>
        <v>106109</v>
      </c>
      <c r="L73" s="89" t="str">
        <f>IF(SP_NORTE!AM76="","*",SP_NORTE!AM76)</f>
        <v>ZLI-ZCD</v>
      </c>
      <c r="M73" s="89">
        <f>IF(SP_NORTE!AP76="","*",SP_NORTE!AP76)</f>
        <v>107</v>
      </c>
      <c r="N73" s="89" t="str">
        <f>IF(SP_NORTE!AM76="","*",SP_NORTE!AM76)</f>
        <v>ZLI-ZCD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Contrato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KLECIO (TP-699)</v>
      </c>
      <c r="F74" s="89" t="str">
        <f>IF(SP_NORTE!H77="","*",SP_NORTE!H77)</f>
        <v>ZLI1062</v>
      </c>
      <c r="G74" s="89" t="str">
        <f>IF(SP_NORTE!M77="","*",SP_NORTE!M77)</f>
        <v>ZLI</v>
      </c>
      <c r="H74" s="127">
        <f>IF(SP_NORTE!K77="","*",SP_NORTE!K77)</f>
        <v>104.58</v>
      </c>
      <c r="I74" s="124">
        <f>IF(SP_NORTE!O77="","*",SP_NORTE!O77)</f>
        <v>0.375</v>
      </c>
      <c r="J74" s="124">
        <f>IF(SP_NORTE!P77="","*",SP_NORTE!P77)</f>
        <v>0.125</v>
      </c>
      <c r="K74" s="89" t="str">
        <f>IF(SP_NORTE!AK77="","*",SP_NORTE!AK77)</f>
        <v>ZLI1062</v>
      </c>
      <c r="L74" s="89" t="str">
        <f>IF(SP_NORTE!AM77="","*",SP_NORTE!AM77)</f>
        <v>ZLI</v>
      </c>
      <c r="M74" s="89">
        <f>IF(SP_NORTE!AP77="","*",SP_NORTE!AP77)</f>
        <v>104.58</v>
      </c>
      <c r="N74" s="89" t="str">
        <f>IF(SP_NORTE!AM77="","*",SP_NORTE!AM77)</f>
        <v>ZLI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ZAC-ZSW</v>
      </c>
      <c r="H75" s="127">
        <f>IF(SP_NORTE!K78="","*",SP_NORTE!K78)</f>
        <v>87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106109</v>
      </c>
      <c r="L75" s="89" t="str">
        <f>IF(SP_NORTE!AM78="","*",SP_NORTE!AM78)</f>
        <v>ZAC-ZSW</v>
      </c>
      <c r="M75" s="89">
        <f>IF(SP_NORTE!AP78="","*",SP_NORTE!AP78)</f>
        <v>87</v>
      </c>
      <c r="N75" s="89" t="str">
        <f>IF(SP_NORTE!AM78="","*",SP_NORTE!AM78)</f>
        <v>ZAC-ZSW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1241</v>
      </c>
      <c r="C2" s="132" t="s">
        <v>1049</v>
      </c>
      <c r="D2" s="82" t="s">
        <v>1051</v>
      </c>
      <c r="E2" s="82" t="s">
        <v>1242</v>
      </c>
      <c r="F2" s="110" t="s">
        <v>1243</v>
      </c>
      <c r="G2" s="82" t="s">
        <v>1244</v>
      </c>
      <c r="H2" s="82" t="s">
        <v>1245</v>
      </c>
      <c r="I2" s="82" t="s">
        <v>1246</v>
      </c>
      <c r="J2" s="82" t="s">
        <v>1247</v>
      </c>
      <c r="K2" s="84" t="s">
        <v>1248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A73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W58</v>
      </c>
      <c r="E69" s="105" t="str">
        <f>IF(SP_NORTE!H76="","*",SP_NORTE!H76)</f>
        <v>106109</v>
      </c>
      <c r="F69" s="111" t="str">
        <f>IF(SP_NORTE!M76="","*",SP_NORTE!M76)</f>
        <v>ZLI-ZCD</v>
      </c>
      <c r="G69" s="106" t="str">
        <f>IF(SP_NORTE!I76="","*",SP_NORTE!I76)</f>
        <v>106109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KLECIO (TP-699)</v>
      </c>
      <c r="E70" s="105" t="str">
        <f>IF(SP_NORTE!H77="","*",SP_NORTE!H77)</f>
        <v>ZLI1062</v>
      </c>
      <c r="F70" s="111" t="str">
        <f>IF(SP_NORTE!M77="","*",SP_NORTE!M77)</f>
        <v>ZLI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ZAC-ZSW</v>
      </c>
      <c r="G71" s="106" t="str">
        <f>IF(SP_NORTE!I78="","*",SP_NORTE!I78)</f>
        <v>106109</v>
      </c>
      <c r="H71" s="106" t="str">
        <f>IF(SP_NORTE!AB78="","*",SP_NORTE!AB78)</f>
        <v>FIXO</v>
      </c>
      <c r="I71" s="106" t="str">
        <f>IF(SP_NORTE!AC78="","*",SP_NORTE!AC78)</f>
        <v>AGD ACIONAMENTO PCM</v>
      </c>
      <c r="J71" s="107" t="str">
        <f>IF(SP_NORTE!AA78="","*",SP_NORTE!AA78)</f>
        <v>2 (Lucas+Francisco)</v>
      </c>
      <c r="K71" s="108">
        <f>IF(SP_NORTE!AD78="","*",SP_NORTE!AD78)</f>
        <v>0.375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