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194" documentId="8_{B6337239-1A00-434D-AAD0-422EA1FEB5AE}" xr6:coauthVersionLast="47" xr6:coauthVersionMax="47" xr10:uidLastSave="{F66C5A24-3C62-4FF9-8A05-6E46710CBB07}"/>
  <bookViews>
    <workbookView xWindow="-120" yWindow="-120" windowWidth="20730" windowHeight="11040" firstSheet="8" activeTab="8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9" i="1" l="1" a="1"/>
  <c r="N69" i="1" s="1"/>
  <c r="M69" i="1" a="1"/>
  <c r="M69" i="1" s="1"/>
  <c r="N75" i="1" a="1"/>
  <c r="N75" i="1" s="1"/>
  <c r="M75" i="1" a="1"/>
  <c r="M75" i="1" s="1"/>
  <c r="N81" i="1" a="1"/>
  <c r="N81" i="1" s="1"/>
  <c r="M81" i="1" a="1"/>
  <c r="M81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R57" i="1"/>
  <c r="S57" i="1" a="1"/>
  <c r="S57" i="1"/>
  <c r="T57" i="1" a="1"/>
  <c r="T57" i="1"/>
  <c r="AI57" i="1"/>
  <c r="AJ57" i="1"/>
  <c r="AK57" i="1"/>
  <c r="AL57" i="1"/>
  <c r="AM57" i="1"/>
  <c r="AN57" i="1"/>
  <c r="AO57" i="1"/>
  <c r="BE57" i="1" s="1"/>
  <c r="AP57" i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7" i="16" s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S62" i="1" a="1"/>
  <c r="S62" i="1"/>
  <c r="T62" i="1" a="1"/>
  <c r="T62" i="1"/>
  <c r="AI62" i="1"/>
  <c r="AJ62" i="1"/>
  <c r="AK62" i="1"/>
  <c r="AL62" i="1"/>
  <c r="AM62" i="1"/>
  <c r="AN62" i="1"/>
  <c r="AO62" i="1"/>
  <c r="BE62" i="1" s="1"/>
  <c r="AP62" i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59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K63" i="16"/>
  <c r="L63" i="16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K65" i="16"/>
  <c r="L65" i="16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66" i="16"/>
  <c r="L66" i="16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R67" i="16" s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L69" i="16"/>
  <c r="R72" i="1"/>
  <c r="R69" i="16" s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K70" i="16"/>
  <c r="L70" i="16"/>
  <c r="R73" i="1"/>
  <c r="R70" i="16" s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K72" i="16"/>
  <c r="L72" i="16"/>
  <c r="R75" i="1"/>
  <c r="R72" i="16" s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R75" i="16" s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K78" i="16"/>
  <c r="L78" i="16"/>
  <c r="R81" i="1"/>
  <c r="R78" i="16" s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K79" i="16"/>
  <c r="L79" i="16"/>
  <c r="R82" i="1"/>
  <c r="R79" i="16" s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O84" i="1"/>
  <c r="BE84" i="1" s="1"/>
  <c r="AP84" i="1"/>
  <c r="M81" i="11" s="1"/>
  <c r="AQ84" i="1"/>
  <c r="BB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O85" i="1"/>
  <c r="BE85" i="1" s="1"/>
  <c r="AP85" i="1"/>
  <c r="M82" i="11" s="1"/>
  <c r="AQ85" i="1"/>
  <c r="BB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/>
  <c r="L83" i="16" s="1"/>
  <c r="R86" i="1"/>
  <c r="S86" i="1" a="1"/>
  <c r="S86" i="1" s="1"/>
  <c r="D83" i="16" s="1"/>
  <c r="T86" i="1" a="1"/>
  <c r="T86" i="1" s="1"/>
  <c r="E83" i="16" s="1"/>
  <c r="AI86" i="1"/>
  <c r="AJ86" i="1"/>
  <c r="AK86" i="1"/>
  <c r="K83" i="11" s="1"/>
  <c r="AL86" i="1"/>
  <c r="AO86" i="1"/>
  <c r="BE86" i="1" s="1"/>
  <c r="AP86" i="1"/>
  <c r="M83" i="11" s="1"/>
  <c r="AQ86" i="1"/>
  <c r="BB86" i="1"/>
  <c r="BC86" i="1" a="1"/>
  <c r="BC86" i="1" s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85" i="11" s="1"/>
  <c r="AL88" i="1"/>
  <c r="AO88" i="1"/>
  <c r="BE88" i="1" s="1"/>
  <c r="AP88" i="1"/>
  <c r="M85" i="11" s="1"/>
  <c r="AQ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99" i="11" s="1"/>
  <c r="AL102" i="1"/>
  <c r="AO102" i="1"/>
  <c r="BE102" i="1" s="1"/>
  <c r="AP102" i="1"/>
  <c r="M99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85" i="16" l="1"/>
  <c r="AN88" i="1"/>
  <c r="K81" i="16"/>
  <c r="AM84" i="1"/>
  <c r="K83" i="16"/>
  <c r="AM86" i="1"/>
  <c r="K82" i="16"/>
  <c r="AM85" i="1"/>
  <c r="BD96" i="1" a="1"/>
  <c r="BD96" i="1" s="1"/>
  <c r="BD95" i="1" a="1"/>
  <c r="BD95" i="1" s="1"/>
  <c r="BD87" i="1" a="1"/>
  <c r="BD87" i="1" s="1"/>
  <c r="AN85" i="1"/>
  <c r="AN84" i="1"/>
  <c r="BD86" i="1" a="1"/>
  <c r="BD86" i="1" s="1"/>
  <c r="AN86" i="1"/>
  <c r="K62" i="16"/>
  <c r="K59" i="16"/>
  <c r="M59" i="11"/>
  <c r="K59" i="11"/>
  <c r="E59" i="16"/>
  <c r="D59" i="16"/>
  <c r="R59" i="16"/>
  <c r="L48" i="16"/>
  <c r="L49" i="16"/>
  <c r="K48" i="16"/>
  <c r="K49" i="16"/>
  <c r="BQ798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6" i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<sst xmlns="http://schemas.openxmlformats.org/spreadsheetml/2006/main" count="4817" uniqueCount="1431">
  <si>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</si>
  <si>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</si>
  <si>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</si>
  <si>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</si>
  <si>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</si>
  <si>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</si>
  <si>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</si>
  <si>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</si>
  <si>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</si>
  <si>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</si>
  <si>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</si>
  <si>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</si>
  <si>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</si>
  <si>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</si>
  <si>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</si>
  <si>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</si>
  <si>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</si>
  <si>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</si>
  <si>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</si>
  <si>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</si>
  <si>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</si>
  <si>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</si>
  <si>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</si>
  <si>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</si>
  <si>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</si>
  <si>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</si>
  <si>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</si>
  <si>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</si>
  <si>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</si>
  <si>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</si>
  <si>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</si>
  <si>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</si>
  <si>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</si>
  <si>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</si>
  <si>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</si>
  <si>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</si>
  <si>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</si>
  <si>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</si>
  <si>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</si>
  <si>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</si>
  <si>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</si>
  <si>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</si>
  <si>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</si>
  <si>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</si>
  <si>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</si>
  <si>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</si>
  <si>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</si>
  <si>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</si>
  <si>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</si>
  <si>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</si>
  <si>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</si>
  <si>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</si>
  <si>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</si>
  <si>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</si>
  <si>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</si>
  <si>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</si>
  <si>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</si>
  <si>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</si>
  <si>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</si>
  <si>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</si>
  <si>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</si>
  <si>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</si>
  <si>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</si>
  <si>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</si>
  <si>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</si>
  <si>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</si>
  <si>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</si>
  <si>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</si>
  <si>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</si>
  <si>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</si>
  <si>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</si>
  <si>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</si>
  <si>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</si>
  <si>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</si>
  <si>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</si>
  <si>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</si>
  <si>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</si>
  <si>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</si>
  <si>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</si>
  <si>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</si>
  <si>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</si>
  <si>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</si>
  <si>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</si>
  <si>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</si>
  <si>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</si>
  <si>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</si>
  <si>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</si>
  <si>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</si>
  <si>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</si>
  <si>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</si>
  <si>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</si>
  <si>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</si>
  <si>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</si>
  <si>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</si>
  <si>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</si>
  <si>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</si>
  <si>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</si>
  <si>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</si>
  <si>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</si>
  <si>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</si>
  <si>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</si>
  <si>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</si>
  <si>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</si>
  <si>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</si>
  <si>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</si>
  <si>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</si>
  <si>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</si>
  <si>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</si>
  <si>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</si>
  <si>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</si>
  <si>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</si>
  <si>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</si>
  <si>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</si>
  <si>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</si>
  <si>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</si>
  <si>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</si>
  <si>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</si>
  <si>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</si>
  <si>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</si>
  <si>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</si>
  <si>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</si>
  <si>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</si>
  <si>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</si>
  <si>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</si>
  <si>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</si>
  <si>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</si>
  <si>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</si>
  <si>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</si>
  <si>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</si>
  <si>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</si>
  <si>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</si>
  <si>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</si>
  <si>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</si>
  <si>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</si>
  <si>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</si>
  <si>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</si>
  <si>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</si>
  <si>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</si>
  <si>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</si>
  <si>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</si>
  <si>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</si>
  <si>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</si>
  <si>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</si>
  <si>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</si>
  <si>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</si>
  <si>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</si>
  <si>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</si>
  <si>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</si>
  <si>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</si>
  <si>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</si>
  <si>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</si>
  <si>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</si>
  <si>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</si>
  <si>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</si>
  <si>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</si>
  <si>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</si>
  <si>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</si>
  <si>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</si>
  <si>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</si>
  <si>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</si>
  <si>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</si>
  <si>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</si>
  <si>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</si>
  <si>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</si>
  <si>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</si>
  <si>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</si>
  <si>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</si>
  <si>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</si>
  <si>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</si>
  <si>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</si>
  <si>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</si>
  <si>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</si>
  <si>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</si>
  <si>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</si>
  <si>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</si>
  <si>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</si>
  <si>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</si>
  <si>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</si>
  <si>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</si>
  <si>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</si>
  <si>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</si>
  <si>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</si>
  <si>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</si>
  <si>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</si>
  <si>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</si>
  <si>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</si>
  <si>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</si>
  <si>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</si>
  <si>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</si>
  <si>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</si>
  <si>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</si>
  <si>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</si>
  <si>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</si>
  <si>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</si>
  <si>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</si>
  <si>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</si>
  <si>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</si>
  <si>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</si>
  <si>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</si>
  <si>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</si>
  <si>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</si>
  <si>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</si>
  <si>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</si>
  <si>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</si>
  <si>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</si>
  <si>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</si>
  <si>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</si>
  <si>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</si>
  <si>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</si>
  <si>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</si>
  <si>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</si>
  <si>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</si>
  <si>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</si>
  <si>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</si>
  <si>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</si>
  <si>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</si>
  <si>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</si>
  <si>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</si>
  <si>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</si>
  <si>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</si>
  <si>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</si>
  <si>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</si>
  <si>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</si>
  <si>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</si>
  <si>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</si>
  <si>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</si>
  <si>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</si>
  <si>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</si>
  <si>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</si>
  <si>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</si>
  <si>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</si>
  <si>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</si>
  <si>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</si>
  <si>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</si>
  <si>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</si>
  <si>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</si>
  <si>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</si>
  <si>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</si>
  <si>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</si>
  <si>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</si>
  <si>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</si>
  <si>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</si>
  <si>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</si>
  <si>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</si>
  <si>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</si>
  <si>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</si>
  <si>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</si>
  <si>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</si>
  <si>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</si>
  <si>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</si>
  <si>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</si>
  <si>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</si>
  <si>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</si>
  <si>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</si>
  <si>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</si>
  <si>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</si>
  <si>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</si>
  <si>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</si>
  <si>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</si>
  <si>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</si>
  <si>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</si>
  <si>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</si>
  <si>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</si>
  <si>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</si>
  <si>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</si>
  <si>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</si>
  <si>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</si>
  <si>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</si>
  <si>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</si>
  <si>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</si>
  <si>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</si>
  <si>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</si>
  <si>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</si>
  <si>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</si>
  <si>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</si>
  <si>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</si>
  <si>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</si>
  <si>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</si>
  <si>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</si>
  <si>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</si>
  <si>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</si>
  <si>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</si>
  <si>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</si>
  <si>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</si>
  <si>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</si>
  <si>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</si>
  <si>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</si>
  <si>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</si>
  <si>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</si>
  <si>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</si>
  <si>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</si>
  <si>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</si>
  <si>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</si>
  <si>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</si>
  <si>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</si>
  <si>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</si>
  <si>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</si>
  <si>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</si>
  <si>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</si>
  <si>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</si>
  <si>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</si>
  <si>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</si>
  <si>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</si>
  <si>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</si>
  <si>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</si>
  <si>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</si>
  <si>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</si>
  <si>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</si>
  <si>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</si>
  <si>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</si>
  <si>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</si>
  <si>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</si>
  <si>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</si>
  <si>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</si>
  <si>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</si>
  <si>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</si>
  <si>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</si>
  <si>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</si>
  <si>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</si>
  <si>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</si>
  <si>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</si>
  <si>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</si>
  <si>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</si>
  <si>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</si>
  <si>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</si>
  <si>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</si>
  <si>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</si>
  <si>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</si>
  <si>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</si>
  <si>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</si>
  <si>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</si>
  <si>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</si>
  <si>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</si>
  <si>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</si>
  <si>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</si>
  <si>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</si>
  <si>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</si>
  <si>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</si>
  <si>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</si>
  <si>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</si>
  <si>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</si>
  <si>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</si>
  <si>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</si>
  <si>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</si>
  <si>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</si>
  <si>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</si>
  <si>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</si>
  <si>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</si>
  <si>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</si>
  <si>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</si>
  <si>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</si>
  <si>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</si>
  <si>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</si>
  <si>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</si>
  <si>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</si>
  <si>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</si>
  <si>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</si>
  <si>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</si>
  <si>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</si>
  <si>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</si>
  <si>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</si>
  <si>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</si>
  <si>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</si>
  <si>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</si>
  <si>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</si>
  <si>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</si>
  <si>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</si>
  <si>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</si>
  <si>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</si>
  <si>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</si>
  <si>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</si>
  <si>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</si>
  <si>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</si>
  <si>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</si>
  <si>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</si>
  <si>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</si>
  <si>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</si>
  <si>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</si>
  <si>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</si>
  <si>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</si>
  <si>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</si>
  <si>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</si>
  <si>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</si>
  <si>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</si>
  <si>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</si>
  <si>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</si>
  <si>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</si>
  <si>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</si>
  <si>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</si>
  <si>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</si>
  <si>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</si>
  <si>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</si>
  <si>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</si>
  <si>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</si>
  <si>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</si>
  <si>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</si>
  <si>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</si>
  <si>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</si>
  <si>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</si>
  <si>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</si>
  <si>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</si>
  <si>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</si>
  <si>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</si>
  <si>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</si>
  <si>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</si>
  <si>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</si>
  <si>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</si>
  <si>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</si>
  <si>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</si>
  <si>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</si>
  <si>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</si>
  <si>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</si>
  <si>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</si>
  <si>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</si>
  <si>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</si>
  <si>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</si>
  <si>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</si>
  <si>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</si>
  <si>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</si>
  <si>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</si>
  <si>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</si>
  <si>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</si>
  <si>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</si>
  <si>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</si>
  <si>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</si>
  <si>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</si>
  <si>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</si>
  <si>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</si>
  <si>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</si>
  <si>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</si>
  <si>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</si>
  <si>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</si>
  <si>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</si>
  <si>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</si>
  <si>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</si>
  <si>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</si>
  <si>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</si>
  <si>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</si>
  <si>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</si>
  <si>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</si>
  <si>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</si>
  <si>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</si>
  <si>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</si>
  <si>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</si>
  <si>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</si>
  <si>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</si>
  <si>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</si>
  <si>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</si>
  <si>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</si>
  <si>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</si>
  <si>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</si>
  <si>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</si>
  <si>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</si>
  <si>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</si>
  <si>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</si>
  <si>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</si>
  <si>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</si>
  <si>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</si>
  <si>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</si>
  <si>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</si>
  <si>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</si>
  <si>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</si>
  <si>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</si>
  <si>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</si>
  <si>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</si>
  <si>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</si>
  <si>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</si>
  <si>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</si>
  <si>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</si>
  <si>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</si>
  <si>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</si>
  <si>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</si>
  <si>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</si>
  <si>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</si>
  <si>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</si>
  <si>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</si>
  <si>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</si>
  <si>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</si>
  <si>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</si>
  <si>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</si>
  <si>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</si>
  <si>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</si>
  <si>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</si>
  <si>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</si>
  <si>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</si>
  <si>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</si>
  <si>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</si>
  <si>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</si>
  <si>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</si>
  <si>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</si>
  <si>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</si>
  <si>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</si>
  <si>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</si>
  <si>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</si>
  <si>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</si>
  <si>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</si>
  <si>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</si>
  <si>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</si>
  <si>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</si>
  <si>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</si>
  <si>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</si>
  <si>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</si>
  <si>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</si>
  <si>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</si>
  <si>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</si>
  <si>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</si>
  <si>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</si>
  <si>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</si>
  <si>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</si>
  <si>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</si>
  <si>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</si>
  <si>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</si>
  <si>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</si>
  <si>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</si>
  <si>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</si>
  <si>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</si>
  <si>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</si>
  <si>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</si>
  <si>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</si>
  <si>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</si>
  <si>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</si>
  <si>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</si>
  <si>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</si>
  <si>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</si>
  <si>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</si>
  <si>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</si>
  <si>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</si>
  <si>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</si>
  <si>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</si>
  <si>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</si>
  <si>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</si>
  <si>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</si>
  <si>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</si>
  <si>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</si>
  <si>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</si>
  <si>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</si>
  <si>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</si>
  <si>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</si>
  <si>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</si>
  <si>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</si>
  <si>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</si>
  <si>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</si>
  <si>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</si>
  <si>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</si>
  <si>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</si>
  <si>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</si>
  <si>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</si>
  <si>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</si>
  <si>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</si>
  <si>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</si>
  <si>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</si>
  <si>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</si>
  <si>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</si>
  <si>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</si>
  <si>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</si>
  <si>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</si>
  <si>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</si>
  <si>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</si>
  <si>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</si>
  <si>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</si>
  <si>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</si>
  <si>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</si>
  <si>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</si>
  <si>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</si>
  <si>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</si>
  <si>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</si>
  <si>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</si>
  <si>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</si>
  <si>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</si>
  <si>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</si>
  <si>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</si>
  <si>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</si>
  <si>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</si>
  <si>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</si>
  <si>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</si>
  <si>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</si>
  <si>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</si>
  <si>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</si>
  <si>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</si>
  <si>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</si>
  <si>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</si>
  <si>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</si>
  <si>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</si>
  <si>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</si>
  <si>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</si>
  <si>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</si>
  <si>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</si>
  <si>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</si>
  <si>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</si>
  <si>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</si>
  <si>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</si>
  <si>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</si>
  <si>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</si>
  <si>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</si>
  <si>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</si>
  <si>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</si>
  <si>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</si>
  <si>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</si>
  <si>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</si>
  <si>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</si>
  <si>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</si>
  <si>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</si>
  <si>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</si>
  <si>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</si>
  <si>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</si>
  <si>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</si>
  <si>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</si>
  <si>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</si>
  <si>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</si>
  <si>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</si>
  <si>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</si>
  <si>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</si>
  <si>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</si>
  <si>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</si>
  <si>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</si>
  <si>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</si>
  <si>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</si>
  <si>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</si>
  <si>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</si>
  <si>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</si>
  <si>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</si>
  <si>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</si>
  <si>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</si>
  <si>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</si>
  <si>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</si>
  <si>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</si>
  <si>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</si>
  <si>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</si>
  <si>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</si>
  <si>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</si>
  <si>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</si>
  <si>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</si>
  <si>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</si>
  <si>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</si>
  <si>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</si>
  <si>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</si>
  <si>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</si>
  <si>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</si>
  <si>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</si>
  <si>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</si>
  <si>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</si>
  <si>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</si>
  <si>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</si>
  <si>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</si>
  <si>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</si>
  <si>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</si>
  <si>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</si>
  <si>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</si>
  <si>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</si>
  <si>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</si>
  <si>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</si>
  <si>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</si>
  <si>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</si>
  <si>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</si>
  <si>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</si>
  <si>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</si>
  <si>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</si>
  <si>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</si>
  <si>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</si>
  <si>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</si>
  <si>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</si>
  <si>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</si>
  <si>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</si>
  <si>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</si>
  <si>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</si>
  <si>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</si>
  <si>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</si>
  <si>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</si>
  <si>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</si>
  <si>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</si>
  <si>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</si>
  <si>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</si>
  <si>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</si>
  <si>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</si>
  <si>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</si>
  <si>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</si>
  <si>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</si>
  <si>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</si>
  <si>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</si>
  <si>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</si>
  <si>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</si>
  <si>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</si>
  <si>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</si>
  <si>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</si>
  <si>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</si>
  <si>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</si>
  <si>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</si>
  <si>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</si>
  <si>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</si>
  <si>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</si>
  <si>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</si>
  <si>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</si>
  <si>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</si>
  <si>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</si>
  <si>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</si>
  <si>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</si>
  <si>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</si>
  <si>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</si>
  <si>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</si>
  <si>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</si>
  <si>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</si>
  <si>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</si>
  <si>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</si>
  <si>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</si>
  <si>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</si>
  <si>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</si>
  <si>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</si>
  <si>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</si>
  <si>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</si>
  <si>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</si>
  <si>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</si>
  <si>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</si>
  <si>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</si>
  <si>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</si>
  <si>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</si>
  <si>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</si>
  <si>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</si>
  <si>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</si>
  <si>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</si>
  <si>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</si>
  <si>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</si>
  <si>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</si>
  <si>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</si>
  <si>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</si>
  <si>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</si>
  <si>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</si>
  <si>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</si>
  <si>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</si>
  <si>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</si>
  <si>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</si>
  <si>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</si>
  <si>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</si>
  <si>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</si>
  <si>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</si>
  <si>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</si>
  <si>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</si>
  <si>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</si>
  <si>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</si>
  <si>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</si>
  <si>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</si>
  <si>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</si>
  <si>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</si>
  <si>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</si>
  <si>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</si>
  <si>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</si>
  <si>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</si>
  <si>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</si>
  <si>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</si>
  <si>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</si>
  <si>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</si>
  <si>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</si>
  <si>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</si>
  <si>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</si>
  <si>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</si>
  <si>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</si>
  <si>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</si>
  <si>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</si>
  <si>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</si>
  <si>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</si>
  <si>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</si>
  <si>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</si>
  <si>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</si>
  <si>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</si>
  <si>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</si>
  <si>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</si>
  <si>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</si>
  <si>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</si>
  <si>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</si>
  <si>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</si>
  <si>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</si>
  <si>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</si>
  <si>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</si>
  <si>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</si>
  <si>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</si>
  <si>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</si>
  <si>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</si>
  <si>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</si>
  <si>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</si>
  <si>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</si>
  <si>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</si>
  <si>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</si>
  <si>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</si>
  <si>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</si>
  <si>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</si>
  <si>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</si>
  <si>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</si>
  <si>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</si>
  <si>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</si>
  <si>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</si>
  <si>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</si>
  <si>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</si>
  <si>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</si>
  <si>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</si>
  <si>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</si>
  <si>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</si>
  <si>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</si>
  <si>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</si>
  <si>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</si>
  <si>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</si>
  <si>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</si>
  <si>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</si>
  <si>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</si>
  <si>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</si>
  <si>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</si>
  <si>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</si>
  <si>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</si>
  <si>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</si>
  <si>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</si>
  <si>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</si>
  <si>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</si>
  <si>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</si>
  <si>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</si>
  <si>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</si>
  <si>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</si>
  <si>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</si>
  <si>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</si>
  <si>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</si>
  <si>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</si>
  <si>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</si>
  <si>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</si>
  <si>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</si>
  <si>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</si>
  <si>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</si>
  <si>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</si>
  <si>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</si>
  <si>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</si>
  <si>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</si>
  <si>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</si>
  <si>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</si>
  <si>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</si>
  <si>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</si>
  <si>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</si>
  <si>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</si>
  <si>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</si>
  <si>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</si>
  <si>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</si>
  <si>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</si>
  <si>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</si>
  <si>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</si>
  <si>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</si>
  <si>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</si>
  <si>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</si>
  <si>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</si>
  <si>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</si>
  <si>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</si>
  <si>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</si>
  <si>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</si>
  <si>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</si>
  <si>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</si>
  <si>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</si>
  <si>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</si>
  <si>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</si>
  <si>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</si>
  <si>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</si>
  <si>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</si>
  <si>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</si>
  <si>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</si>
  <si>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</si>
  <si>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</si>
  <si>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</si>
  <si>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</si>
  <si>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</si>
  <si>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</si>
  <si>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</si>
  <si>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</si>
  <si>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</si>
  <si>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</si>
  <si>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</si>
  <si>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</si>
  <si>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</si>
  <si>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</si>
  <si>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</si>
  <si>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</si>
  <si>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</si>
  <si>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</si>
  <si>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</si>
  <si>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</si>
  <si>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</si>
  <si>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</si>
  <si>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</si>
  <si>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</si>
  <si>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</si>
  <si>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</si>
  <si>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</si>
  <si>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</si>
  <si>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</si>
  <si>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</si>
  <si>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</si>
  <si>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</si>
  <si>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</si>
  <si>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</si>
  <si>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</si>
  <si>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</si>
  <si>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</si>
  <si>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</si>
  <si>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</si>
  <si>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</si>
  <si>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</si>
  <si>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</si>
  <si>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</si>
  <si>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</si>
  <si>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</si>
  <si>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</si>
  <si>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</si>
  <si>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</si>
  <si>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</si>
  <si>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</si>
  <si>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</si>
  <si>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</si>
  <si>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</si>
  <si>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</si>
  <si>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</si>
  <si>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</si>
  <si>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</si>
  <si>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</si>
  <si>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</si>
  <si>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</si>
  <si>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</si>
  <si>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</si>
  <si>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</si>
  <si>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</si>
  <si>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</si>
  <si>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</si>
  <si>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</si>
  <si>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</si>
  <si>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</si>
  <si>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</si>
  <si>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</si>
  <si>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</si>
  <si>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</si>
  <si>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</si>
  <si>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</si>
  <si>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</si>
  <si>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</si>
  <si>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</si>
  <si>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</si>
  <si>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</si>
  <si>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</si>
  <si>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</si>
  <si>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</si>
  <si>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</si>
  <si>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</si>
  <si>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</si>
  <si>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</si>
  <si>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</si>
  <si>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</si>
  <si>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</si>
  <si>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</si>
  <si>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</si>
  <si>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</si>
  <si>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</si>
  <si>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</si>
  <si>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</si>
  <si>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</si>
  <si>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</si>
  <si>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</si>
  <si>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</si>
  <si>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</si>
  <si>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</si>
  <si>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</si>
  <si>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</si>
  <si>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</si>
  <si>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</si>
  <si>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</si>
  <si>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</si>
  <si>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</si>
  <si>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</si>
  <si>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</si>
  <si>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</si>
  <si>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</si>
  <si>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</si>
  <si>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</si>
  <si>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</si>
  <si>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</si>
  <si>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</si>
  <si>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</si>
  <si>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</si>
  <si>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</si>
  <si>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</si>
  <si>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</si>
  <si>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</si>
  <si>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</si>
  <si>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</si>
  <si>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</si>
  <si>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</si>
  <si>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</si>
  <si>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</si>
  <si>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</si>
  <si>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</si>
  <si>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</si>
  <si>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</si>
  <si>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</si>
  <si>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</si>
  <si>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</si>
  <si>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</si>
  <si>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</si>
  <si>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</si>
  <si>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</si>
  <si>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</si>
  <si>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</si>
  <si>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</si>
  <si>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</si>
  <si>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</si>
  <si>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</si>
  <si>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</si>
  <si>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</si>
  <si>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</si>
  <si>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</si>
  <si>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</si>
  <si>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</si>
  <si>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</si>
  <si>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</si>
  <si>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</si>
  <si>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</si>
  <si>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</si>
  <si>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</si>
  <si>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</si>
  <si>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</si>
  <si>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</si>
  <si>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</si>
  <si>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</si>
  <si>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</si>
  <si>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</si>
  <si>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</si>
  <si>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</si>
  <si>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</si>
  <si>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</si>
  <si>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</si>
  <si>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</si>
  <si>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</si>
  <si>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</si>
  <si>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</si>
  <si>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</si>
  <si>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</si>
  <si>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</si>
  <si>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</si>
  <si>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</si>
  <si>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</si>
  <si>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</si>
  <si>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</si>
  <si>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</si>
  <si>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</si>
  <si>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</si>
  <si>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</si>
  <si>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</si>
  <si>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</si>
  <si>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</si>
  <si>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</si>
  <si>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</si>
  <si>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</si>
  <si>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</si>
  <si>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</si>
  <si>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</si>
  <si>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</si>
  <si>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</si>
  <si>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</si>
  <si>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</si>
  <si>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</si>
  <si>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</si>
  <si>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</si>
  <si>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</si>
  <si>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</si>
  <si>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</si>
  <si>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</si>
  <si>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</si>
  <si>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</si>
  <si>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</si>
  <si>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</si>
  <si>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</si>
  <si>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</si>
  <si>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</si>
  <si>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</si>
  <si>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</si>
  <si>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</si>
  <si>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</si>
  <si>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</si>
  <si>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</si>
  <si>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</si>
  <si>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</si>
  <si>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</si>
  <si>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</si>
  <si>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</si>
  <si>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</si>
  <si>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</si>
  <si>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</si>
  <si>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</si>
  <si>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</si>
  <si>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</si>
  <si>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</si>
  <si>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</si>
  <si>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</si>
  <si>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</si>
  <si>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</si>
  <si>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</si>
  <si>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</si>
  <si>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</si>
  <si>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</si>
  <si>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</si>
  <si>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</si>
  <si>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</si>
  <si>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</si>
  <si>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</si>
  <si>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</si>
  <si>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</si>
  <si>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</si>
  <si>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</si>
  <si>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</si>
  <si>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</si>
  <si>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</si>
  <si>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</si>
  <si>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</si>
  <si>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</si>
  <si>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</si>
  <si>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</si>
  <si>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</si>
  <si>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</si>
  <si>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</si>
  <si>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</si>
  <si>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</si>
  <si>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</si>
  <si>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</si>
  <si>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</si>
  <si>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</si>
  <si>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</si>
  <si>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</si>
  <si>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</si>
  <si>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</si>
  <si>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</si>
  <si>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</si>
  <si>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</si>
  <si>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</si>
  <si>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</si>
  <si>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</si>
  <si>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</si>
  <si>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</si>
  <si>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</si>
  <si>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</si>
  <si>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</si>
  <si>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</si>
  <si>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</si>
  <si>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</si>
  <si>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</si>
  <si>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</si>
  <si>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Mecânica</t>
  </si>
  <si>
    <t>Locomotiva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</si>
  <si>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</si>
  <si>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</si>
  <si>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</si>
  <si>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</si>
  <si>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</si>
  <si>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</si>
  <si>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</si>
  <si>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</si>
  <si>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</si>
  <si>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</si>
  <si>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</si>
  <si>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</si>
  <si>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</si>
  <si>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</si>
  <si>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</si>
  <si>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</si>
  <si>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</si>
  <si>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</si>
  <si>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</si>
  <si>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</si>
  <si>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</si>
  <si>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Concedido intervalo parcial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</si>
  <si>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</si>
  <si>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</si>
  <si>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</si>
  <si>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</si>
  <si>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</si>
  <si>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</si>
  <si>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</si>
  <si>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</si>
  <si>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</si>
  <si>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</si>
  <si>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</si>
  <si>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</si>
  <si>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</si>
  <si>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</si>
  <si>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</si>
  <si>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</si>
  <si>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</si>
  <si>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</si>
  <si>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</si>
  <si>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</si>
  <si>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</si>
  <si>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</si>
  <si>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</si>
  <si>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</si>
  <si>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</si>
  <si>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</si>
  <si>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</si>
  <si>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</si>
  <si>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</si>
  <si>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</si>
  <si>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</si>
  <si>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</si>
  <si>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</si>
  <si>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</si>
  <si>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</si>
  <si>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</si>
  <si>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</si>
  <si>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</si>
  <si>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</si>
  <si>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</si>
  <si>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</si>
  <si>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</si>
  <si>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</si>
  <si>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</si>
  <si>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</si>
  <si>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</si>
  <si>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</si>
  <si>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</si>
  <si>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</si>
  <si>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</si>
  <si>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</si>
  <si>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</si>
  <si>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</si>
  <si>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</si>
  <si>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</si>
  <si>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</si>
  <si>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</si>
  <si>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1h</t>
  </si>
  <si>
    <t>TGRTRO</t>
  </si>
  <si>
    <t>2 Enio e Daniel</t>
  </si>
  <si>
    <t>TCSTGR</t>
  </si>
  <si>
    <t xml:space="preserve">Ronda 7 dias    </t>
  </si>
  <si>
    <t>Execução de solda - Condicionado a temperatura (substituição de trilho)</t>
  </si>
  <si>
    <t>Avariada</t>
  </si>
  <si>
    <t>PIT-POU</t>
  </si>
  <si>
    <t>PITPOU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</si>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</sst>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zoomScaleNormal="100" workbookViewId="0">
      <pane xSplit="6" topLeftCell="AQ1" activePane="topRight" state="frozen"/>
      <selection pane="topRight" activeCell="BA66" sqref="BA6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1142</v>
      </c>
      <c r="BK27" s="219" t="s">
        <v>1142</v>
      </c>
      <c r="BL27" s="13"/>
      <c r="BM27" s="12" t="s">
        <v>1143</v>
      </c>
      <c r="BN27" s="12" t="s">
        <v>1144</v>
      </c>
      <c r="BO27" s="130" t="s">
        <v>1062</v>
      </c>
      <c r="BP27" s="14" t="s">
        <v>1145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1146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1147</v>
      </c>
      <c r="BK28" s="219" t="s">
        <v>1148</v>
      </c>
      <c r="BL28" s="13"/>
      <c r="BM28" s="12" t="s">
        <v>1056</v>
      </c>
      <c r="BN28" s="12" t="s">
        <v>1149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1150</v>
      </c>
      <c r="W32" s="135" t="s">
        <v>1151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1152</v>
      </c>
      <c r="BK32" s="219" t="s">
        <v>1153</v>
      </c>
      <c r="BL32" s="13"/>
      <c r="BM32" s="12" t="s">
        <v>1085</v>
      </c>
      <c r="BN32" s="12" t="s">
        <v>1085</v>
      </c>
      <c r="BO32" s="130" t="s">
        <v>1085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1154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1155</v>
      </c>
      <c r="BK35" s="219" t="s">
        <v>1156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1157</v>
      </c>
      <c r="W38" s="135" t="s">
        <v>1158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1159</v>
      </c>
      <c r="BK38" s="219" t="s">
        <v>1159</v>
      </c>
      <c r="BL38" s="13"/>
      <c r="BM38" s="12" t="s">
        <v>1160</v>
      </c>
      <c r="BN38" s="12" t="s">
        <v>1161</v>
      </c>
      <c r="BO38" s="130" t="s">
        <v>1162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1163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1164</v>
      </c>
      <c r="BK39" s="219" t="s">
        <v>1165</v>
      </c>
      <c r="BL39" s="13"/>
      <c r="BM39" s="12" t="s">
        <v>1056</v>
      </c>
      <c r="BN39" s="12" t="s">
        <v>1149</v>
      </c>
      <c r="BO39" s="130" t="s">
        <v>1166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1167</v>
      </c>
      <c r="X40" s="152" t="s">
        <v>1046</v>
      </c>
      <c r="Y40" s="129" t="s">
        <v>1123</v>
      </c>
      <c r="Z40" s="129"/>
      <c r="AA40" s="71" t="s">
        <v>1168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1169</v>
      </c>
      <c r="BK40" s="209" t="s">
        <v>1169</v>
      </c>
      <c r="BL40" s="13"/>
      <c r="BM40" s="12" t="s">
        <v>1170</v>
      </c>
      <c r="BN40" s="12" t="s">
        <v>1110</v>
      </c>
      <c r="BO40" s="130" t="s">
        <v>1162</v>
      </c>
      <c r="BP40" s="14" t="s">
        <v>1171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1172</v>
      </c>
      <c r="W41" s="206" t="s">
        <v>1173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1174</v>
      </c>
      <c r="BK41" s="218" t="s">
        <v>1174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1175</v>
      </c>
      <c r="BK42" s="219" t="s">
        <v>1176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1177</v>
      </c>
      <c r="J44" s="151">
        <v>74</v>
      </c>
      <c r="K44" s="151">
        <v>190.3</v>
      </c>
      <c r="L44" s="71">
        <v>1</v>
      </c>
      <c r="M44" s="149" t="s">
        <v>1178</v>
      </c>
      <c r="N44" s="149" t="s">
        <v>1179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1180</v>
      </c>
      <c r="W44" s="135" t="s">
        <v>1181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1182</v>
      </c>
      <c r="BK44" s="219" t="s">
        <v>1183</v>
      </c>
      <c r="BL44" s="13"/>
      <c r="BM44" s="12" t="s">
        <v>1184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1185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1186</v>
      </c>
      <c r="BK46" s="219" t="s">
        <v>1187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1188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1189</v>
      </c>
      <c r="W48" s="135" t="s">
        <v>1190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1191</v>
      </c>
      <c r="BK48" s="219" t="s">
        <v>1191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1192</v>
      </c>
      <c r="W49" s="135" t="s">
        <v>1081</v>
      </c>
      <c r="X49" s="152" t="s">
        <v>1185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1193</v>
      </c>
      <c r="BK49" s="14" t="s">
        <v>1194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1063</v>
      </c>
      <c r="N50" s="149" t="s">
        <v>1064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1065</v>
      </c>
      <c r="W50" s="135" t="s">
        <v>1066</v>
      </c>
      <c r="X50" s="152" t="s">
        <v>1185</v>
      </c>
      <c r="Y50" s="129"/>
      <c r="Z50" s="129"/>
      <c r="AA50" s="71">
        <v>1</v>
      </c>
      <c r="AB50" s="59" t="s">
        <v>1047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1085</v>
      </c>
      <c r="BK50" s="14" t="s">
        <v>1085</v>
      </c>
      <c r="BL50" s="13"/>
      <c r="BM50" s="12" t="s">
        <v>1085</v>
      </c>
      <c r="BN50" s="12" t="s">
        <v>1085</v>
      </c>
      <c r="BO50" s="130" t="s">
        <v>1085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1150</v>
      </c>
      <c r="W51" s="135" t="s">
        <v>1195</v>
      </c>
      <c r="X51" s="152" t="s">
        <v>1046</v>
      </c>
      <c r="Y51" s="129" t="s">
        <v>1123</v>
      </c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1196</v>
      </c>
      <c r="BK51" s="14" t="s">
        <v>1197</v>
      </c>
      <c r="BL51" s="13"/>
      <c r="BM51" s="12" t="s">
        <v>1056</v>
      </c>
      <c r="BN51" s="12" t="s">
        <v>1057</v>
      </c>
      <c r="BO51" s="130" t="s">
        <v>1058</v>
      </c>
      <c r="BP51" s="14" t="s">
        <v>602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1198</v>
      </c>
      <c r="N52" s="149" t="s">
        <v>1198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1150</v>
      </c>
      <c r="W52" s="135" t="s">
        <v>1199</v>
      </c>
      <c r="X52" s="152" t="s">
        <v>1046</v>
      </c>
      <c r="Y52" s="129" t="s">
        <v>1123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1200</v>
      </c>
      <c r="BK52" s="14" t="s">
        <v>1200</v>
      </c>
      <c r="BL52" s="13"/>
      <c r="BM52" s="12" t="s">
        <v>1056</v>
      </c>
      <c r="BN52" s="12" t="s">
        <v>1057</v>
      </c>
      <c r="BO52" s="130" t="s">
        <v>1058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1201</v>
      </c>
      <c r="I54" s="135" t="s">
        <v>1201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1202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 t="s">
        <v>1123</v>
      </c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1</v>
      </c>
      <c r="BI54" s="14"/>
      <c r="BJ54" s="14" t="s">
        <v>1203</v>
      </c>
      <c r="BK54" s="14" t="s">
        <v>1204</v>
      </c>
      <c r="BL54" s="13"/>
      <c r="BM54" s="12" t="s">
        <v>1085</v>
      </c>
      <c r="BN54" s="12" t="s">
        <v>1085</v>
      </c>
      <c r="BO54" s="130" t="s">
        <v>1085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1205</v>
      </c>
      <c r="X55" s="152" t="s">
        <v>1046</v>
      </c>
      <c r="Y55" s="129" t="s">
        <v>1123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1117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1206</v>
      </c>
      <c r="BK55" s="14" t="s">
        <v>1207</v>
      </c>
      <c r="BL55" s="13"/>
      <c r="BM55" s="12" t="s">
        <v>1085</v>
      </c>
      <c r="BN55" s="12" t="s">
        <v>1085</v>
      </c>
      <c r="BO55" s="130" t="s">
        <v>1085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t="14.45" hidden="1">
      <c r="A56" s="44" t="str">
        <f>D56&amp;B56</f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>IF(AND(BR56&lt;1,BS56&lt;1),"Produção e Intervalo",IF(BR56&lt;1,"Intervalo",IF(BS56&lt;1,"Produção","Aderente")))</f>
        <v>Aderente</v>
      </c>
      <c r="BR56" s="15" t="str">
        <f>IF(OR(B56="",F56=""),"*",AY56/P56)</f>
        <v>*</v>
      </c>
      <c r="BS56" s="15" t="str">
        <f>IF(OR(B56="",F56=""),"*",BA56/Q56)</f>
        <v>*</v>
      </c>
      <c r="BT56" s="157" t="str">
        <f t="shared" si="2"/>
        <v/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1208</v>
      </c>
      <c r="W57" s="135" t="s">
        <v>1209</v>
      </c>
      <c r="X57" s="152" t="s">
        <v>1046</v>
      </c>
      <c r="Y57" s="129" t="s">
        <v>1123</v>
      </c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1210</v>
      </c>
      <c r="BK57" s="14" t="s">
        <v>1210</v>
      </c>
      <c r="BL57" s="13"/>
      <c r="BM57" s="12" t="s">
        <v>1109</v>
      </c>
      <c r="BN57" s="12" t="s">
        <v>1110</v>
      </c>
      <c r="BO57" s="130" t="s">
        <v>1162</v>
      </c>
      <c r="BP57" s="14" t="s">
        <v>1211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1212</v>
      </c>
      <c r="X58" s="152" t="s">
        <v>1046</v>
      </c>
      <c r="Y58" s="129" t="s">
        <v>1123</v>
      </c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1213</v>
      </c>
      <c r="BK58" s="14" t="s">
        <v>1213</v>
      </c>
      <c r="BL58" s="13"/>
      <c r="BM58" s="12" t="s">
        <v>1056</v>
      </c>
      <c r="BN58" s="12" t="s">
        <v>1057</v>
      </c>
      <c r="BO58" s="130" t="s">
        <v>1058</v>
      </c>
      <c r="BP58" s="14" t="s">
        <v>602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1167</v>
      </c>
      <c r="X59" s="152" t="s">
        <v>1046</v>
      </c>
      <c r="Y59" s="129" t="s">
        <v>1123</v>
      </c>
      <c r="Z59" s="129"/>
      <c r="AA59" s="71" t="s">
        <v>1168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1214</v>
      </c>
      <c r="BK59" s="14" t="s">
        <v>1215</v>
      </c>
      <c r="BL59" s="13"/>
      <c r="BM59" s="12" t="s">
        <v>1085</v>
      </c>
      <c r="BN59" s="12" t="s">
        <v>1085</v>
      </c>
      <c r="BO59" s="12" t="s">
        <v>1085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1172</v>
      </c>
      <c r="W60" s="135" t="s">
        <v>1173</v>
      </c>
      <c r="X60" s="152" t="s">
        <v>1046</v>
      </c>
      <c r="Y60" s="129" t="s">
        <v>1123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1216</v>
      </c>
      <c r="BK60" s="14" t="s">
        <v>1216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t="14.45" hidden="1">
      <c r="A61" s="44" t="str">
        <f>D61&amp;B61</f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>IF(AND(BR61&lt;1,BS61&lt;1),"Produção e Intervalo",IF(BR61&lt;1,"Intervalo",IF(BS61&lt;1,"Produção","Aderente")))</f>
        <v>Aderente</v>
      </c>
      <c r="BR61" s="15" t="str">
        <f>IF(OR(B61="",F61=""),"*",AY61/P61)</f>
        <v>*</v>
      </c>
      <c r="BS61" s="15" t="str">
        <f>IF(OR(B61="",F61=""),"*",BA61/Q61)</f>
        <v>*</v>
      </c>
      <c r="BT61" s="157" t="str">
        <f t="shared" si="2"/>
        <v/>
      </c>
    </row>
    <row r="62" spans="1:72">
      <c r="A62" s="44" t="str">
        <f>D62&amp;B62</f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1217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1218</v>
      </c>
      <c r="N62" s="149" t="s">
        <v>1218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1190</v>
      </c>
      <c r="X62" s="152" t="s">
        <v>1046</v>
      </c>
      <c r="Y62" s="129" t="s">
        <v>1123</v>
      </c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>
        <v>0.31666666666666665</v>
      </c>
      <c r="AS62" s="32">
        <v>0.32013888888888886</v>
      </c>
      <c r="AT62" s="32">
        <v>0.36180555555555555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4.1666666666666685E-2</v>
      </c>
      <c r="AZ62" s="11"/>
      <c r="BA62" s="60">
        <v>166</v>
      </c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>
        <v>2</v>
      </c>
      <c r="BI62" s="14"/>
      <c r="BJ62" s="14" t="s">
        <v>1219</v>
      </c>
      <c r="BK62" s="14" t="s">
        <v>1219</v>
      </c>
      <c r="BL62" s="13"/>
      <c r="BM62" s="12" t="s">
        <v>1085</v>
      </c>
      <c r="BN62" s="12" t="s">
        <v>1085</v>
      </c>
      <c r="BO62" s="130" t="s">
        <v>1085</v>
      </c>
      <c r="BP62" s="14" t="s">
        <v>602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1.0000000000000004</v>
      </c>
      <c r="BS62" s="15">
        <f>IF(OR(B62="",F62=""),"*",BA62/Q62)</f>
        <v>1</v>
      </c>
      <c r="BT62" s="157" t="str">
        <f t="shared" si="2"/>
        <v>OKOK</v>
      </c>
    </row>
    <row r="63" spans="1:72" ht="14.45" hidden="1">
      <c r="A63" s="44" t="str">
        <f>D63&amp;B63</f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>IF(AND(BR63&lt;1,BS63&lt;1),"Produção e Intervalo",IF(BR63&lt;1,"Intervalo",IF(BS63&lt;1,"Produção","Aderente")))</f>
        <v>Aderente</v>
      </c>
      <c r="BR63" s="15" t="str">
        <f>IF(OR(B63="",F63=""),"*",AY63/P63)</f>
        <v>*</v>
      </c>
      <c r="BS63" s="15" t="str">
        <f>IF(OR(B63="",F63=""),"*",BA63/Q63)</f>
        <v>*</v>
      </c>
      <c r="BT63" s="157" t="str">
        <f t="shared" si="2"/>
        <v/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>
      <c r="A65" s="44" t="str">
        <f>D65&amp;B65</f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1220</v>
      </c>
      <c r="W65" s="135" t="s">
        <v>1122</v>
      </c>
      <c r="X65" s="152" t="s">
        <v>1046</v>
      </c>
      <c r="Y65" s="129" t="s">
        <v>1123</v>
      </c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>
        <v>0.35</v>
      </c>
      <c r="AS65" s="32">
        <v>0.37638888888888888</v>
      </c>
      <c r="AT65" s="32">
        <v>0.50416666666666665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0.12777777777777777</v>
      </c>
      <c r="AZ65" s="11"/>
      <c r="BA65" s="60">
        <v>4</v>
      </c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>
        <v>2</v>
      </c>
      <c r="BI65" s="14"/>
      <c r="BJ65" s="14" t="s">
        <v>1221</v>
      </c>
      <c r="BK65" s="14" t="s">
        <v>1222</v>
      </c>
      <c r="BL65" s="13"/>
      <c r="BM65" s="12" t="s">
        <v>1085</v>
      </c>
      <c r="BN65" s="12" t="s">
        <v>1085</v>
      </c>
      <c r="BO65" s="130" t="s">
        <v>1085</v>
      </c>
      <c r="BP65" s="14" t="s">
        <v>602</v>
      </c>
      <c r="BQ65" s="10" t="str">
        <f>IF(AND(BR65&lt;1,BS65&lt;1),"Produção e Intervalo",IF(BR65&lt;1,"Intervalo",IF(BS65&lt;1,"Produção","Aderente")))</f>
        <v>Aderente</v>
      </c>
      <c r="BR65" s="15">
        <f>IF(OR(B65="",F65=""),"*",AY65/P65)</f>
        <v>1.0222222222222221</v>
      </c>
      <c r="BS65" s="15">
        <f>IF(OR(B65="",F65=""),"*",BA65/Q65)</f>
        <v>1.3333333333333333</v>
      </c>
      <c r="BT65" s="157" t="str">
        <f t="shared" si="2"/>
        <v>OKOK</v>
      </c>
    </row>
    <row r="66" spans="1:72" ht="14.45">
      <c r="A66" s="44" t="str">
        <f>D66&amp;B66</f>
        <v>E1446085</v>
      </c>
      <c r="B66" s="133">
        <v>46085</v>
      </c>
      <c r="C66" s="7">
        <f>IF(BS_CONTROLE[[#This Row],[DATA]]="","",WEEKNUM(BS_CONTROLE[[#This Row],[DATA]]))</f>
        <v>10</v>
      </c>
      <c r="D66" s="45" t="s">
        <v>740</v>
      </c>
      <c r="E66" s="185">
        <v>57</v>
      </c>
      <c r="F66" s="134" t="s">
        <v>698</v>
      </c>
      <c r="G66" s="8" t="str">
        <f>IF(D66="","*",VLOOKUP(F66,BS_ATIVIDADE[#All],3,FALSE))</f>
        <v>MECANIZAÇÃO - ESMERILHADORA</v>
      </c>
      <c r="H66" s="135" t="s">
        <v>551</v>
      </c>
      <c r="I66" s="135" t="s">
        <v>564</v>
      </c>
      <c r="J66" s="151">
        <v>103</v>
      </c>
      <c r="K66" s="151">
        <v>2031</v>
      </c>
      <c r="L66" s="71" t="s">
        <v>602</v>
      </c>
      <c r="M66" s="149" t="s">
        <v>1126</v>
      </c>
      <c r="N66" s="149" t="s">
        <v>1127</v>
      </c>
      <c r="O66" s="135">
        <v>0.99930555555555556</v>
      </c>
      <c r="P66" s="135">
        <v>4.1666666666666664E-2</v>
      </c>
      <c r="Q66" s="71">
        <v>50000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6" s="199" t="str">
        <f>IFERROR(_xlfn.XLOOKUP(J66, BASE_MAPA!$B$2:$B$408, BASE_MAPA!$G$2:$G$408), "ERRO")</f>
        <v>OURO VERDE - LIGAÇÃO</v>
      </c>
      <c r="V66" s="143" t="s">
        <v>1065</v>
      </c>
      <c r="W66" s="135" t="s">
        <v>1066</v>
      </c>
      <c r="X66" s="152" t="s">
        <v>1185</v>
      </c>
      <c r="Y66" s="129"/>
      <c r="Z66" s="129"/>
      <c r="AA66" s="71">
        <v>1</v>
      </c>
      <c r="AB66" s="59" t="s">
        <v>1047</v>
      </c>
      <c r="AC66" s="59"/>
      <c r="AD66" s="135">
        <v>0.91666666666666663</v>
      </c>
      <c r="AE66" s="71">
        <v>6245</v>
      </c>
      <c r="AF66" s="71">
        <v>6246</v>
      </c>
      <c r="AG66" s="71" t="s">
        <v>602</v>
      </c>
      <c r="AH66" s="42" t="s">
        <v>1223</v>
      </c>
      <c r="AI66" s="119" t="str">
        <f>IF(BS_CONTROLE[[#This Row],[Atividade]]=0, "-", BS_CONTROLE[[#This Row],[Atividade]])</f>
        <v>MECANIZAÇÃO - ESMERILHADORA</v>
      </c>
      <c r="AJ66" s="8" t="str">
        <f>IF(D66="","*",VLOOKUP(AI66,BS_ATIVIDADE[#Data],3,FALSE))</f>
        <v>MECANIZAÇÃO - ESMERILHADORA</v>
      </c>
      <c r="AK66" s="175" t="str">
        <f>IF(BS_CONTROLE[[#This Row],[Local - Partida]]=0, "-", BS_CONTROLE[[#This Row],[Local - Partida]])</f>
        <v>PSS2</v>
      </c>
      <c r="AL66" s="175" t="str">
        <f>IF(BS_CONTROLE[[#This Row],[Local - Encerramento]]=0, "-", BS_CONTROLE[[#This Row],[Local - Encerramento]])</f>
        <v>PIT2</v>
      </c>
      <c r="AM66" s="175" t="str">
        <f>IF(BS_CONTROLE[[#This Row],[Entre - Estações]]=0, "-", BS_CONTROLE[[#This Row],[Entre - Estações]])</f>
        <v>PSS-PIT</v>
      </c>
      <c r="AN66" s="175" t="str">
        <f>IF(BS_CONTROLE[[#This Row],[SB]]=0, "-", BS_CONTROLE[[#This Row],[SB]])</f>
        <v>PSSPIT</v>
      </c>
      <c r="AO66" s="176">
        <f>IF(BS_CONTROLE[[#This Row],[SUB]]=0, "-", BS_CONTROLE[[#This Row],[SUB]])</f>
        <v>103</v>
      </c>
      <c r="AP66" s="177">
        <f>IF(BS_CONTROLE[[#This Row],[KM - Inicio]]=0, "-", BS_CONTROLE[[#This Row],[KM - Inicio]])</f>
        <v>2031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217"/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6" s="200" t="str">
        <f>IFERROR(_xlfn.XLOOKUP(AO66, BASE_MAPA!$B$2:$B$408, BASE_MAPA!$G$2:$G$408), "ERRO")</f>
        <v>OURO VERDE - LIGAÇÃO</v>
      </c>
      <c r="BF66" s="178" t="str">
        <f>IF(BS_CONTROLE[[#This Row],[Responsavel pelo boletim]]=0, "-", BS_CONTROLE[[#This Row],[Responsavel pelo boletim]])</f>
        <v>Fernanda</v>
      </c>
      <c r="BG66" s="13"/>
      <c r="BH66" s="14"/>
      <c r="BI66" s="14"/>
      <c r="BJ66" s="14" t="s">
        <v>1224</v>
      </c>
      <c r="BK66" s="14" t="s">
        <v>1224</v>
      </c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>A60</v>
      </c>
      <c r="B68" s="133"/>
      <c r="C68" s="7" t="str">
        <f>IF(BS_CONTROLE[[#This Row],[DATA]]="","",WEEKNUM(BS_CONTROLE[[#This Row],[DATA]]))</f>
        <v/>
      </c>
      <c r="D68" s="45" t="s">
        <v>697</v>
      </c>
      <c r="E68" s="185">
        <v>59</v>
      </c>
      <c r="F68" s="134" t="s">
        <v>623</v>
      </c>
      <c r="G68" s="8" t="str">
        <f>IF(D68="","*",VLOOKUP(F68,BS_ATIVIDADE[#All],3,FALSE))</f>
        <v>DETECÇÃO</v>
      </c>
      <c r="H68" s="135" t="s">
        <v>168</v>
      </c>
      <c r="I68" s="135" t="s">
        <v>229</v>
      </c>
      <c r="J68" s="151">
        <v>98</v>
      </c>
      <c r="K68" s="151">
        <v>503</v>
      </c>
      <c r="L68" s="71" t="s">
        <v>602</v>
      </c>
      <c r="M68" s="149" t="s">
        <v>170</v>
      </c>
      <c r="N68" s="149" t="s">
        <v>1225</v>
      </c>
      <c r="O68" s="135">
        <v>0.33333333333333331</v>
      </c>
      <c r="P68" s="135">
        <v>4.1666666666666664E-2</v>
      </c>
      <c r="Q68" s="71">
        <v>250</v>
      </c>
      <c r="R68" s="9" t="str">
        <f>IFERROR(_xlfn.XLOOKUP(F68, BS_ATIVIDADE[ATIVIDADE],BS_ATIVIDADE[UNIDADE] ), "*")</f>
        <v>KM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199" t="str">
        <f>IFERROR(_xlfn.XLOOKUP(J68, BASE_MAPA!$B$2:$B$408, BASE_MAPA!$G$2:$G$408), "ERRO")</f>
        <v>ALTO ARAGUAIA - RONDONOPOLIS</v>
      </c>
      <c r="V68" s="143" t="s">
        <v>1092</v>
      </c>
      <c r="W68" s="135" t="s">
        <v>1181</v>
      </c>
      <c r="X68" s="152" t="s">
        <v>1046</v>
      </c>
      <c r="Y68" s="129"/>
      <c r="Z68" s="129"/>
      <c r="AA68" s="71">
        <v>1</v>
      </c>
      <c r="AB68" s="59" t="s">
        <v>1047</v>
      </c>
      <c r="AC68" s="59"/>
      <c r="AD68" s="135">
        <v>0.29166666666666669</v>
      </c>
      <c r="AE68" s="71">
        <v>5487</v>
      </c>
      <c r="AF68" s="71" t="s">
        <v>602</v>
      </c>
      <c r="AG68" s="71" t="s">
        <v>602</v>
      </c>
      <c r="AH68" s="42"/>
      <c r="AI68" s="119" t="str">
        <f>IF(BS_CONTROLE[[#This Row],[Atividade]]=0, "-", BS_CONTROLE[[#This Row],[Atividade]])</f>
        <v>DETECÇÃO - RONDA 7 DIAS</v>
      </c>
      <c r="AJ68" s="8" t="str">
        <f>IF(D68="","*",VLOOKUP(AI68,BS_ATIVIDADE[#Data],3,FALSE))</f>
        <v>DETECÇÃO</v>
      </c>
      <c r="AK68" s="175" t="str">
        <f>IF(BS_CONTROLE[[#This Row],[Local - Partida]]=0, "-", BS_CONTROLE[[#This Row],[Local - Partida]])</f>
        <v>TGR512</v>
      </c>
      <c r="AL68" s="175" t="str">
        <f>IF(BS_CONTROLE[[#This Row],[Local - Encerramento]]=0, "-", BS_CONTROLE[[#This Row],[Local - Encerramento]])</f>
        <v>744TEX</v>
      </c>
      <c r="AM68" s="175" t="str">
        <f>IF(BS_CONTROLE[[#This Row],[Entre - Estações]]=0, "-", BS_CONTROLE[[#This Row],[Entre - Estações]])</f>
        <v>TGR-TRO</v>
      </c>
      <c r="AN68" s="175" t="str">
        <f>IF(BS_CONTROLE[[#This Row],[SB]]=0, "-", BS_CONTROLE[[#This Row],[SB]])</f>
        <v>TGRTRO</v>
      </c>
      <c r="AO68" s="176">
        <f>IF(BS_CONTROLE[[#This Row],[SUB]]=0, "-", BS_CONTROLE[[#This Row],[SUB]])</f>
        <v>98</v>
      </c>
      <c r="AP68" s="177">
        <f>IF(BS_CONTROLE[[#This Row],[KM - Inicio]]=0, "-", BS_CONTROLE[[#This Row],[KM - Inicio]])</f>
        <v>503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KM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200" t="str">
        <f>IFERROR(_xlfn.XLOOKUP(AO68, BASE_MAPA!$B$2:$B$408, BASE_MAPA!$G$2:$G$408), "ERRO")</f>
        <v>ALTO ARAGUAIA - RONDONOPOLIS</v>
      </c>
      <c r="BF68" s="178" t="str">
        <f>IF(BS_CONTROLE[[#This Row],[Responsavel pelo boletim]]=0, "-", BS_CONTROLE[[#This Row],[Responsavel pelo boletim]])</f>
        <v>Daniel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idden="1">
      <c r="A69" s="44" t="str">
        <f>D69&amp;B69</f>
        <v>V8646086</v>
      </c>
      <c r="B69" s="133">
        <v>46086</v>
      </c>
      <c r="C69" s="7">
        <f>IF(BS_CONTROLE[[#This Row],[DATA]]="","",WEEKNUM(BS_CONTROLE[[#This Row],[DATA]]))</f>
        <v>10</v>
      </c>
      <c r="D69" s="45" t="s">
        <v>808</v>
      </c>
      <c r="E69" s="185">
        <v>60</v>
      </c>
      <c r="F69" s="134" t="s">
        <v>707</v>
      </c>
      <c r="G69" s="8" t="str">
        <f>IF(D69="","*",VLOOKUP(F69,BS_ATIVIDADE[#All],3,FALSE))</f>
        <v>MECANIZAÇÃO - SOCADORA</v>
      </c>
      <c r="H69" s="135" t="s">
        <v>203</v>
      </c>
      <c r="I69" s="135" t="s">
        <v>203</v>
      </c>
      <c r="J69" s="151">
        <v>98</v>
      </c>
      <c r="K69" s="151">
        <v>664</v>
      </c>
      <c r="L69" s="71">
        <v>667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9" s="135">
        <v>0.41666666666666669</v>
      </c>
      <c r="P69" s="135">
        <v>6.25E-2</v>
      </c>
      <c r="Q69" s="71">
        <v>840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9" s="199" t="str">
        <f>IFERROR(_xlfn.XLOOKUP(J69, BASE_MAPA!$B$2:$B$408, BASE_MAPA!$G$2:$G$408), "ERRO")</f>
        <v>ALTO ARAGUAIA - RONDONOPOLIS</v>
      </c>
      <c r="V69" s="143" t="s">
        <v>1150</v>
      </c>
      <c r="W69" s="135" t="s">
        <v>1195</v>
      </c>
      <c r="X69" s="152" t="s">
        <v>1046</v>
      </c>
      <c r="Y69" s="129" t="s">
        <v>1123</v>
      </c>
      <c r="Z69" s="129"/>
      <c r="AA69" s="71">
        <v>1</v>
      </c>
      <c r="AB69" s="59" t="s">
        <v>1047</v>
      </c>
      <c r="AC69" s="59"/>
      <c r="AD69" s="135">
        <v>0.29166666666666669</v>
      </c>
      <c r="AE69" s="71">
        <v>6236</v>
      </c>
      <c r="AF69" s="71">
        <v>6636</v>
      </c>
      <c r="AG69" s="71" t="s">
        <v>602</v>
      </c>
      <c r="AH69" s="42"/>
      <c r="AI69" s="119" t="str">
        <f>IF(BS_CONTROLE[[#This Row],[Atividade]]=0, "-", BS_CONTROLE[[#This Row],[Atividade]])</f>
        <v>MECANIZAÇÃO - SOCADORA</v>
      </c>
      <c r="AJ69" s="8" t="str">
        <f>IF(D69="","*",VLOOKUP(AI69,BS_ATIVIDADE[#Data],3,FALSE))</f>
        <v>MECANIZAÇÃO - SOCADORA</v>
      </c>
      <c r="AK69" s="175" t="str">
        <f>IF(BS_CONTROLE[[#This Row],[Local - Partida]]=0, "-", BS_CONTROLE[[#This Row],[Local - Partida]])</f>
        <v>TIQ2</v>
      </c>
      <c r="AL69" s="175" t="str">
        <f>IF(BS_CONTROLE[[#This Row],[Local - Encerramento]]=0, "-", BS_CONTROLE[[#This Row],[Local - Encerramento]])</f>
        <v>TIQ2</v>
      </c>
      <c r="AM69" s="175" t="str">
        <f>IF(BS_CONTROLE[[#This Row],[Entre - Estações]]=0, "-", BS_CONTROLE[[#This Row],[Entre - Estações]])</f>
        <v>TBS-TAL</v>
      </c>
      <c r="AN69" s="175" t="str">
        <f>IF(BS_CONTROLE[[#This Row],[SB]]=0, "-", BS_CONTROLE[[#This Row],[SB]])</f>
        <v>TBS671</v>
      </c>
      <c r="AO69" s="176">
        <f>IF(BS_CONTROLE[[#This Row],[SUB]]=0, "-", BS_CONTROLE[[#This Row],[SUB]])</f>
        <v>98</v>
      </c>
      <c r="AP69" s="177">
        <f>IF(BS_CONTROLE[[#This Row],[KM - Inicio]]=0, "-", BS_CONTROLE[[#This Row],[KM - Inicio]])</f>
        <v>664</v>
      </c>
      <c r="AQ69" s="177">
        <f>IF(BS_CONTROLE[[#This Row],[KM - Fim]]=0, "-", BS_CONTROLE[[#This Row],[KM - Fim]])</f>
        <v>667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IF(D69="","*",IFERROR(IF(ISODD(COUNT(AS69:AX69)),"ERRO",SUM((AT69-AS69),(AV69-AU69),(AX69-AW69))),"ERRO"))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200" t="str">
        <f>IFERROR(_xlfn.XLOOKUP(AO69, BASE_MAPA!$B$2:$B$408, BASE_MAPA!$G$2:$G$408), "ERRO")</f>
        <v>ALTO ARAGUAIA - RONDONOPOLIS</v>
      </c>
      <c r="BF69" s="178" t="str">
        <f>IF(BS_CONTROLE[[#This Row],[Responsavel pelo boletim]]=0, "-", BS_CONTROLE[[#This Row],[Responsavel pelo boletim]])</f>
        <v>Camila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</v>
      </c>
      <c r="BS69" s="15">
        <f>IF(OR(B69="",F69=""),"*",BA69/Q69)</f>
        <v>0</v>
      </c>
      <c r="BT69" s="157" t="str">
        <f t="shared" si="2"/>
        <v/>
      </c>
    </row>
    <row r="70" spans="1:72" hidden="1">
      <c r="A70" s="44" t="str">
        <f>D70&amp;B70</f>
        <v>W7046086</v>
      </c>
      <c r="B70" s="133">
        <v>46086</v>
      </c>
      <c r="C70" s="7">
        <f>IF(BS_CONTROLE[[#This Row],[DATA]]="","",WEEKNUM(BS_CONTROLE[[#This Row],[DATA]]))</f>
        <v>10</v>
      </c>
      <c r="D70" s="45" t="s">
        <v>840</v>
      </c>
      <c r="E70" s="185">
        <v>61</v>
      </c>
      <c r="F70" s="134" t="s">
        <v>777</v>
      </c>
      <c r="G70" s="8" t="str">
        <f>IF(D70="","*",VLOOKUP(F70,BS_ATIVIDADE[#All],3,FALSE))</f>
        <v>PEDRA</v>
      </c>
      <c r="H70" s="135" t="s">
        <v>166</v>
      </c>
      <c r="I70" s="135" t="s">
        <v>166</v>
      </c>
      <c r="J70" s="151">
        <v>74</v>
      </c>
      <c r="K70" s="151">
        <v>444.72500000000002</v>
      </c>
      <c r="L70" s="71">
        <v>440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0" s="135">
        <v>0.41666666666666669</v>
      </c>
      <c r="P70" s="135">
        <v>8.3333333333333329E-2</v>
      </c>
      <c r="Q70" s="71">
        <v>10</v>
      </c>
      <c r="R70" s="9" t="str">
        <f>IFERROR(_xlfn.XLOOKUP(F70, BS_ATIVIDADE[ATIVIDADE],BS_ATIVIDADE[UNIDADE] ), "*")</f>
        <v>VAGÕES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BASE_MAPA!$B$2:$B$408, BASE_MAPA!$G$2:$G$408), "ERRO")</f>
        <v>MARCO INICIAL - ALTO ARAGUAIA</v>
      </c>
      <c r="V70" s="143" t="s">
        <v>1080</v>
      </c>
      <c r="W70" s="135" t="s">
        <v>1081</v>
      </c>
      <c r="X70" s="152" t="s">
        <v>1046</v>
      </c>
      <c r="Y70" s="129" t="s">
        <v>1123</v>
      </c>
      <c r="Z70" s="129"/>
      <c r="AA70" s="71" t="s">
        <v>1226</v>
      </c>
      <c r="AB70" s="59" t="s">
        <v>1047</v>
      </c>
      <c r="AC70" s="59"/>
      <c r="AD70" s="135">
        <v>0.29166666666666669</v>
      </c>
      <c r="AE70" s="71">
        <v>9292</v>
      </c>
      <c r="AF70" s="71">
        <v>9425</v>
      </c>
      <c r="AG70" s="71">
        <v>7632</v>
      </c>
      <c r="AH70" s="42"/>
      <c r="AI70" s="119" t="str">
        <f>IF(BS_CONTROLE[[#This Row],[Atividade]]=0, "-", BS_CONTROLE[[#This Row],[Atividade]])</f>
        <v>PDM - PEDRA - DESCARGA</v>
      </c>
      <c r="AJ70" s="8" t="str">
        <f>IF(D70="","*",VLOOKUP(AI70,BS_ATIVIDADE[#Data],3,FALSE))</f>
        <v>PEDRA</v>
      </c>
      <c r="AK70" s="175" t="str">
        <f>IF(BS_CONTROLE[[#This Row],[Local - Partida]]=0, "-", BS_CONTROLE[[#This Row],[Local - Partida]])</f>
        <v>TGR2</v>
      </c>
      <c r="AL70" s="175" t="str">
        <f>IF(BS_CONTROLE[[#This Row],[Local - Encerramento]]=0, "-", BS_CONTROLE[[#This Row],[Local - Encerramento]])</f>
        <v>TGR2</v>
      </c>
      <c r="AM70" s="175" t="str">
        <f>IF(BS_CONTROLE[[#This Row],[Entre - Estações]]=0, "-", BS_CONTROLE[[#This Row],[Entre - Estações]])</f>
        <v>TPC-TVL</v>
      </c>
      <c r="AN70" s="175" t="str">
        <f>IF(BS_CONTROLE[[#This Row],[SB]]=0, "-", BS_CONTROLE[[#This Row],[SB]])</f>
        <v>440TVL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444.72500000000002</v>
      </c>
      <c r="AQ70" s="177">
        <f>IF(BS_CONTROLE[[#This Row],[KM - Fim]]=0, "-", BS_CONTROLE[[#This Row],[KM - Fim]])</f>
        <v>440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IF(D70="","*",IFERROR(IF(ISODD(COUNT(AS70:AX70)),"ERRO",SUM((AT70-AS70),(AV70-AU70),(AX70-AW70))),"ERRO"))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VAGÕES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Elton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Produção e Intervalo</v>
      </c>
      <c r="BR70" s="15">
        <f>IF(OR(B70="",F70=""),"*",AY70/P70)</f>
        <v>0</v>
      </c>
      <c r="BS70" s="15">
        <f>IF(OR(B70="",F70=""),"*",BA70/Q70)</f>
        <v>0</v>
      </c>
      <c r="BT70" s="157" t="str">
        <f t="shared" si="2"/>
        <v/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idden="1">
      <c r="A72" s="44" t="str">
        <f>D72&amp;B72</f>
        <v>ELSON (TF-526)46086</v>
      </c>
      <c r="B72" s="133">
        <v>46086</v>
      </c>
      <c r="C72" s="7">
        <f>IF(BS_CONTROLE[[#This Row],[DATA]]="","",WEEKNUM(BS_CONTROLE[[#This Row],[DATA]]))</f>
        <v>10</v>
      </c>
      <c r="D72" s="45" t="s">
        <v>894</v>
      </c>
      <c r="E72" s="185">
        <v>63</v>
      </c>
      <c r="F72" s="134" t="s">
        <v>784</v>
      </c>
      <c r="G72" s="8" t="str">
        <f>IF(D72="","*",VLOOKUP(F72,BS_ATIVIDADE[#All],3,FALSE))</f>
        <v>SOLDA</v>
      </c>
      <c r="H72" s="135" t="s">
        <v>602</v>
      </c>
      <c r="I72" s="135" t="s">
        <v>602</v>
      </c>
      <c r="J72" s="151">
        <v>74</v>
      </c>
      <c r="K72" s="151">
        <v>403.5</v>
      </c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2" s="149" t="s">
        <v>141</v>
      </c>
      <c r="O72" s="135">
        <v>0.375</v>
      </c>
      <c r="P72" s="135">
        <v>8.3333333333333329E-2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2" s="199" t="str">
        <f>IFERROR(_xlfn.XLOOKUP(J72, BASE_MAPA!$B$2:$B$408, BASE_MAPA!$G$2:$G$408), "ERRO")</f>
        <v>MARCO INICIAL - ALTO ARAGUAIA</v>
      </c>
      <c r="V72" s="143" t="s">
        <v>1086</v>
      </c>
      <c r="W72" s="135" t="s">
        <v>1045</v>
      </c>
      <c r="X72" s="152" t="s">
        <v>1046</v>
      </c>
      <c r="Y72" s="129" t="s">
        <v>1123</v>
      </c>
      <c r="Z72" s="129"/>
      <c r="AA72" s="71"/>
      <c r="AB72" s="59"/>
      <c r="AC72" s="59"/>
      <c r="AD72" s="135" t="s">
        <v>602</v>
      </c>
      <c r="AE72" s="71" t="s">
        <v>602</v>
      </c>
      <c r="AF72" s="71" t="s">
        <v>602</v>
      </c>
      <c r="AG72" s="71" t="s">
        <v>602</v>
      </c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TOM</v>
      </c>
      <c r="AN72" s="175" t="str">
        <f>IF(BS_CONTROLE[[#This Row],[SB]]=0, "-", BS_CONTROLE[[#This Row],[SB]])</f>
        <v>TOM2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403.5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Elson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si="2"/>
        <v/>
      </c>
    </row>
    <row r="73" spans="1:72" hidden="1">
      <c r="A73" s="44" t="str">
        <f>D73&amp;B73</f>
        <v>A6046086</v>
      </c>
      <c r="B73" s="133">
        <v>46086</v>
      </c>
      <c r="C73" s="7">
        <f>IF(BS_CONTROLE[[#This Row],[DATA]]="","",WEEKNUM(BS_CONTROLE[[#This Row],[DATA]]))</f>
        <v>10</v>
      </c>
      <c r="D73" s="45" t="s">
        <v>697</v>
      </c>
      <c r="E73" s="185">
        <v>64</v>
      </c>
      <c r="F73" s="134" t="s">
        <v>623</v>
      </c>
      <c r="G73" s="8" t="str">
        <f>IF(D73="","*",VLOOKUP(F73,BS_ATIVIDADE[#All],3,FALSE))</f>
        <v>DETECÇÃO</v>
      </c>
      <c r="H73" s="135" t="s">
        <v>94</v>
      </c>
      <c r="I73" s="135" t="s">
        <v>168</v>
      </c>
      <c r="J73" s="151">
        <v>74</v>
      </c>
      <c r="K73" s="151">
        <v>290.7</v>
      </c>
      <c r="L73" s="71" t="s">
        <v>602</v>
      </c>
      <c r="M73" s="149" t="s">
        <v>21</v>
      </c>
      <c r="N73" s="149" t="s">
        <v>1227</v>
      </c>
      <c r="O73" s="135">
        <v>0.33333333333333331</v>
      </c>
      <c r="P73" s="135">
        <v>4.1666666666666664E-2</v>
      </c>
      <c r="Q73" s="71">
        <v>210</v>
      </c>
      <c r="R73" s="9" t="str">
        <f>IFERROR(_xlfn.XLOOKUP(F73, BS_ATIVIDADE[ATIVIDADE],BS_ATIVIDADE[UNIDADE] ), "*")</f>
        <v>KM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3" s="199" t="str">
        <f>IFERROR(_xlfn.XLOOKUP(J73, BASE_MAPA!$B$2:$B$408, BASE_MAPA!$G$2:$G$408), "ERRO")</f>
        <v>MARCO INICIAL - ALTO ARAGUAIA</v>
      </c>
      <c r="V73" s="143" t="s">
        <v>1092</v>
      </c>
      <c r="W73" s="135" t="s">
        <v>1228</v>
      </c>
      <c r="X73" s="152" t="s">
        <v>1046</v>
      </c>
      <c r="Y73" s="129" t="s">
        <v>1123</v>
      </c>
      <c r="Z73" s="129"/>
      <c r="AA73" s="71">
        <v>1</v>
      </c>
      <c r="AB73" s="59" t="s">
        <v>1047</v>
      </c>
      <c r="AC73" s="59"/>
      <c r="AD73" s="135">
        <v>0.29166666666666669</v>
      </c>
      <c r="AE73" s="71">
        <v>5487</v>
      </c>
      <c r="AF73" s="71" t="s">
        <v>602</v>
      </c>
      <c r="AG73" s="71" t="s">
        <v>602</v>
      </c>
      <c r="AH73" s="42"/>
      <c r="AI73" s="119" t="str">
        <f>IF(BS_CONTROLE[[#This Row],[Atividade]]=0, "-", BS_CONTROLE[[#This Row],[Atividade]])</f>
        <v>DETECÇÃO - RONDA 7 DIAS</v>
      </c>
      <c r="AJ73" s="8" t="str">
        <f>IF(D73="","*",VLOOKUP(AI73,BS_ATIVIDADE[#Data],3,FALSE))</f>
        <v>DETECÇÃO</v>
      </c>
      <c r="AK73" s="175" t="str">
        <f>IF(BS_CONTROLE[[#This Row],[Local - Partida]]=0, "-", BS_CONTROLE[[#This Row],[Local - Partida]])</f>
        <v>TCS291</v>
      </c>
      <c r="AL73" s="175" t="str">
        <f>IF(BS_CONTROLE[[#This Row],[Local - Encerramento]]=0, "-", BS_CONTROLE[[#This Row],[Local - Encerramento]])</f>
        <v>TGR512</v>
      </c>
      <c r="AM73" s="175" t="str">
        <f>IF(BS_CONTROLE[[#This Row],[Entre - Estações]]=0, "-", BS_CONTROLE[[#This Row],[Entre - Estações]])</f>
        <v>TCS-TGR</v>
      </c>
      <c r="AN73" s="175" t="str">
        <f>IF(BS_CONTROLE[[#This Row],[SB]]=0, "-", BS_CONTROLE[[#This Row],[SB]])</f>
        <v>TCSTGR</v>
      </c>
      <c r="AO73" s="176">
        <f>IF(BS_CONTROLE[[#This Row],[SUB]]=0, "-", BS_CONTROLE[[#This Row],[SUB]])</f>
        <v>74</v>
      </c>
      <c r="AP73" s="177">
        <f>IF(BS_CONTROLE[[#This Row],[KM - Inicio]]=0, "-", BS_CONTROLE[[#This Row],[KM - Inicio]])</f>
        <v>290.7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IF(D73="","*",IFERROR(IF(ISODD(COUNT(AS73:AX73)),"ERRO",SUM((AT73-AS73),(AV73-AU73),(AX73-AW73))),"ERRO"))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KM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3" s="200" t="str">
        <f>IFERROR(_xlfn.XLOOKUP(AO73, BASE_MAPA!$B$2:$B$408, BASE_MAPA!$G$2:$G$408), "ERRO")</f>
        <v>MARCO INICIAL - ALTO ARAGUAIA</v>
      </c>
      <c r="BF73" s="178" t="str">
        <f>IF(BS_CONTROLE[[#This Row],[Responsavel pelo boletim]]=0, "-", BS_CONTROLE[[#This Row],[Responsavel pelo boletim]])</f>
        <v>Daniel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Produção e Intervalo</v>
      </c>
      <c r="BR73" s="15">
        <f>IF(OR(B73="",F73=""),"*",AY73/P73)</f>
        <v>0</v>
      </c>
      <c r="BS73" s="15">
        <f>IF(OR(B73="",F73=""),"*",BA73/Q73)</f>
        <v>0</v>
      </c>
      <c r="BT73" s="157" t="str">
        <f t="shared" si="2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2"/>
        <v/>
      </c>
    </row>
    <row r="75" spans="1:72" ht="23.25" hidden="1">
      <c r="A75" s="44" t="str">
        <f>D75&amp;B75</f>
        <v>V4846086</v>
      </c>
      <c r="B75" s="133">
        <v>46086</v>
      </c>
      <c r="C75" s="7">
        <f>IF(BS_CONTROLE[[#This Row],[DATA]]="","",WEEKNUM(BS_CONTROLE[[#This Row],[DATA]]))</f>
        <v>10</v>
      </c>
      <c r="D75" s="45" t="s">
        <v>774</v>
      </c>
      <c r="E75" s="185">
        <v>49</v>
      </c>
      <c r="F75" s="134" t="s">
        <v>733</v>
      </c>
      <c r="G75" s="8" t="str">
        <f>IF(D75="","*",VLOOKUP(F75,BS_ATIVIDADE[#All],3,FALSE))</f>
        <v>MODERNIZAÇÃO</v>
      </c>
      <c r="H75" s="135" t="s">
        <v>80</v>
      </c>
      <c r="I75" s="135" t="s">
        <v>80</v>
      </c>
      <c r="J75" s="151">
        <v>74</v>
      </c>
      <c r="K75" s="151">
        <v>237.47200000000001</v>
      </c>
      <c r="L75" s="71">
        <v>242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4.1666666666666664E-2</v>
      </c>
      <c r="Q75" s="71">
        <v>375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1113</v>
      </c>
      <c r="W75" s="135" t="s">
        <v>1212</v>
      </c>
      <c r="X75" s="152" t="s">
        <v>1046</v>
      </c>
      <c r="Y75" s="129" t="s">
        <v>1123</v>
      </c>
      <c r="Z75" s="129"/>
      <c r="AA75" s="71">
        <v>1</v>
      </c>
      <c r="AB75" s="59" t="s">
        <v>1047</v>
      </c>
      <c r="AC75" s="59"/>
      <c r="AD75" s="135">
        <v>0.29166666666666669</v>
      </c>
      <c r="AE75" s="71">
        <v>6248</v>
      </c>
      <c r="AF75" s="71" t="s">
        <v>602</v>
      </c>
      <c r="AG75" s="71" t="s">
        <v>602</v>
      </c>
      <c r="AH75" s="42"/>
      <c r="AI75" s="119" t="str">
        <f>IF(BS_CONTROLE[[#This Row],[Atividade]]=0, "-", BS_CONTROLE[[#This Row],[Atividade]])</f>
        <v>MODERNIZAÇÃO - SOCADORA</v>
      </c>
      <c r="AJ75" s="8" t="str">
        <f>IF(D75="","*",VLOOKUP(AI75,BS_ATIVIDADE[#Data],3,FALSE))</f>
        <v>MODERNIZAÇÃO</v>
      </c>
      <c r="AK75" s="175" t="str">
        <f>IF(BS_CONTROLE[[#This Row],[Local - Partida]]=0, "-", BS_CONTROLE[[#This Row],[Local - Partida]])</f>
        <v>TVI2</v>
      </c>
      <c r="AL75" s="175" t="str">
        <f>IF(BS_CONTROLE[[#This Row],[Local - Encerramento]]=0, "-", BS_CONTROLE[[#This Row],[Local - Encerramento]])</f>
        <v>TVI2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237.47200000000001</v>
      </c>
      <c r="AQ75" s="177">
        <f>IF(BS_CONTROLE[[#This Row],[KM - Fim]]=0, "-", BS_CONTROLE[[#This Row],[KM - Fim]])</f>
        <v>242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Produção e Intervalo</v>
      </c>
      <c r="BR75" s="15">
        <f>IF(OR(B75="",F75=""),"*",AY75/P75)</f>
        <v>0</v>
      </c>
      <c r="BS75" s="15">
        <f>IF(OR(B75="",F75=""),"*",BA75/Q75)</f>
        <v>0</v>
      </c>
      <c r="BT75" s="157" t="str">
        <f t="shared" ref="BT75:BT138" si="7">IF(BN75="","",SUBSTITUTE(BM75," ","")&amp;SUBSTITUTE(BN75," ",""))</f>
        <v/>
      </c>
    </row>
    <row r="76" spans="1:72" ht="14.45" hidden="1">
      <c r="A76" s="44" t="str">
        <f>D76&amp;B76</f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/>
      </c>
    </row>
    <row r="77" spans="1:72" ht="14.45" hidden="1">
      <c r="A77" s="44" t="str">
        <f>D77&amp;B77</f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>IF(AND(BR77&lt;1,BS77&lt;1),"Produção e Intervalo",IF(BR77&lt;1,"Intervalo",IF(BS77&lt;1,"Produção","Aderente")))</f>
        <v>Aderente</v>
      </c>
      <c r="BR77" s="15" t="str">
        <f>IF(OR(B77="",F77=""),"*",AY77/P77)</f>
        <v>*</v>
      </c>
      <c r="BS77" s="15" t="str">
        <f>IF(OR(B77="",F77=""),"*",BA77/Q77)</f>
        <v>*</v>
      </c>
      <c r="BT77" s="157" t="str">
        <f t="shared" si="7"/>
        <v/>
      </c>
    </row>
    <row r="78" spans="1:72" hidden="1">
      <c r="A78" s="44" t="str">
        <f>D78&amp;B78</f>
        <v>BRUNO (TF-525)46086</v>
      </c>
      <c r="B78" s="133">
        <v>46086</v>
      </c>
      <c r="C78" s="7">
        <f>IF(BS_CONTROLE[[#This Row],[DATA]]="","",WEEKNUM(BS_CONTROLE[[#This Row],[DATA]]))</f>
        <v>10</v>
      </c>
      <c r="D78" s="45" t="s">
        <v>869</v>
      </c>
      <c r="E78" s="185">
        <v>69</v>
      </c>
      <c r="F78" s="134" t="s">
        <v>784</v>
      </c>
      <c r="G78" s="8" t="str">
        <f>IF(D78="","*",VLOOKUP(F78,BS_ATIVIDADE[#All],3,FALSE))</f>
        <v>SOLDA</v>
      </c>
      <c r="H78" s="135" t="s">
        <v>602</v>
      </c>
      <c r="I78" s="135" t="s">
        <v>602</v>
      </c>
      <c r="J78" s="151">
        <v>74</v>
      </c>
      <c r="K78" s="151">
        <v>234.5</v>
      </c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1106</v>
      </c>
      <c r="W78" s="135" t="s">
        <v>1229</v>
      </c>
      <c r="X78" s="152" t="s">
        <v>1046</v>
      </c>
      <c r="Y78" s="129" t="s">
        <v>1123</v>
      </c>
      <c r="Z78" s="129"/>
      <c r="AA78" s="71"/>
      <c r="AB78" s="59"/>
      <c r="AC78" s="59"/>
      <c r="AD78" s="135" t="s">
        <v>602</v>
      </c>
      <c r="AE78" s="71" t="s">
        <v>602</v>
      </c>
      <c r="AF78" s="71" t="s">
        <v>602</v>
      </c>
      <c r="AG78" s="71" t="s">
        <v>602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TVI239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234.5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Bruno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/>
      </c>
    </row>
    <row r="79" spans="1:72" ht="14.45" hidden="1">
      <c r="A79" s="44" t="str">
        <f>D79&amp;B79</f>
        <v>W48</v>
      </c>
      <c r="B79" s="133"/>
      <c r="C79" s="7" t="str">
        <f>IF(BS_CONTROLE[[#This Row],[DATA]]="","",WEEKNUM(BS_CONTROLE[[#This Row],[DATA]]))</f>
        <v/>
      </c>
      <c r="D79" s="45" t="s">
        <v>830</v>
      </c>
      <c r="E79" s="185">
        <v>70</v>
      </c>
      <c r="F79" s="134" t="s">
        <v>691</v>
      </c>
      <c r="G79" s="8" t="str">
        <f>IF(D79="","*",VLOOKUP(F79,BS_ATIVIDADE[#All],3,FALSE))</f>
        <v>MECANIZAÇÃO - DOL</v>
      </c>
      <c r="H79" s="135" t="s">
        <v>56</v>
      </c>
      <c r="I79" s="135" t="s">
        <v>54</v>
      </c>
      <c r="J79" s="151">
        <v>74</v>
      </c>
      <c r="K79" s="151">
        <v>109</v>
      </c>
      <c r="L79" s="71" t="s">
        <v>602</v>
      </c>
      <c r="M79" s="149" t="s">
        <v>54</v>
      </c>
      <c r="N79" s="149" t="s">
        <v>55</v>
      </c>
      <c r="O79" s="135">
        <v>0.375</v>
      </c>
      <c r="P79" s="135">
        <v>4.1666666666666664E-2</v>
      </c>
      <c r="Q79" s="71">
        <v>1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BASE_MAPA!$B$2:$B$408, BASE_MAPA!$G$2:$G$408), "ERRO")</f>
        <v>MARCO INICIAL - ALTO ARAGUAIA</v>
      </c>
      <c r="V79" s="143" t="s">
        <v>1172</v>
      </c>
      <c r="W79" s="135" t="s">
        <v>1173</v>
      </c>
      <c r="X79" s="152" t="s">
        <v>1046</v>
      </c>
      <c r="Y79" s="129"/>
      <c r="Z79" s="129"/>
      <c r="AA79" s="71">
        <v>1</v>
      </c>
      <c r="AB79" s="59" t="s">
        <v>1047</v>
      </c>
      <c r="AC79" s="59"/>
      <c r="AD79" s="135">
        <v>0.29166666666666669</v>
      </c>
      <c r="AE79" s="71">
        <v>6202</v>
      </c>
      <c r="AF79" s="71">
        <v>6203</v>
      </c>
      <c r="AG79" s="71" t="s">
        <v>602</v>
      </c>
      <c r="AH79" s="42"/>
      <c r="AI79" s="119" t="str">
        <f>IF(BS_CONTROLE[[#This Row],[Atividade]]=0, "-", BS_CONTROLE[[#This Row],[Atividade]])</f>
        <v>MECANIZAÇÃO - DOL</v>
      </c>
      <c r="AJ79" s="8" t="str">
        <f>IF(D79="","*",VLOOKUP(AI79,BS_ATIVIDADE[#Data],3,FALSE))</f>
        <v>MECANIZAÇÃO - DOL</v>
      </c>
      <c r="AK79" s="175" t="str">
        <f>IF(BS_CONTROLE[[#This Row],[Local - Partida]]=0, "-", BS_CONTROLE[[#This Row],[Local - Partida]])</f>
        <v>TIN2</v>
      </c>
      <c r="AL79" s="175" t="str">
        <f>IF(BS_CONTROLE[[#This Row],[Local - Encerramento]]=0, "-", BS_CONTROLE[[#This Row],[Local - Encerramento]])</f>
        <v>TIN</v>
      </c>
      <c r="AM79" s="175" t="str">
        <f>IF(BS_CONTROLE[[#This Row],[Entre - Estações]]=0, "-", BS_CONTROLE[[#This Row],[Entre - Estações]])</f>
        <v>TIN</v>
      </c>
      <c r="AN79" s="175" t="str">
        <f>IF(BS_CONTROLE[[#This Row],[SB]]=0, "-", BS_CONTROLE[[#This Row],[SB]])</f>
        <v>TIN1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109</v>
      </c>
      <c r="AQ79" s="177" t="str">
        <f>IF(BS_CONTROLE[[#This Row],[KM - Fim]]=0, "-", BS_CONTROLE[[#This Row],[KM - Fim]])</f>
        <v>-</v>
      </c>
      <c r="AR79" s="32">
        <v>0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BASE_MAPA!$B$2:$B$408, BASE_MAPA!$G$2:$G$408), "ERRO")</f>
        <v>MARCO INICIAL - ALTO ARAGUAIA</v>
      </c>
      <c r="BF79" s="178" t="str">
        <f>IF(BS_CONTROLE[[#This Row],[Responsavel pelo boletim]]=0, "-", BS_CONTROLE[[#This Row],[Responsavel pelo boletim]])</f>
        <v>Douglas/ Rodrigo</v>
      </c>
      <c r="BG79" s="13"/>
      <c r="BH79" s="14">
        <v>0</v>
      </c>
      <c r="BI79" s="14"/>
      <c r="BJ79" s="14" t="s">
        <v>1230</v>
      </c>
      <c r="BK79" s="14" t="s">
        <v>1230</v>
      </c>
      <c r="BL79" s="13"/>
      <c r="BM79" s="12" t="s">
        <v>1049</v>
      </c>
      <c r="BN79" s="12" t="s">
        <v>1050</v>
      </c>
      <c r="BO79" s="130" t="s">
        <v>1051</v>
      </c>
      <c r="BP79" s="14" t="s">
        <v>602</v>
      </c>
      <c r="BQ79" s="10" t="str">
        <f>IF(AND(BR79&lt;1,BS79&lt;1),"Produção e Intervalo",IF(BR79&lt;1,"Intervalo",IF(BS79&lt;1,"Produção","Aderente")))</f>
        <v>Aderente</v>
      </c>
      <c r="BR79" s="15" t="str">
        <f>IF(OR(B79="",F79=""),"*",AY79/P79)</f>
        <v>*</v>
      </c>
      <c r="BS79" s="15" t="str">
        <f>IF(OR(B79="",F79=""),"*",BA79/Q79)</f>
        <v>*</v>
      </c>
      <c r="BT79" s="157" t="str">
        <f t="shared" si="7"/>
        <v>MecanizaçãoAtivos</v>
      </c>
    </row>
    <row r="80" spans="1:72" ht="14.45" hidden="1">
      <c r="A80" s="44" t="str">
        <f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Aderente</v>
      </c>
      <c r="BR80" s="15" t="str">
        <f>IF(OR(B80="",F80=""),"*",AY80/P80)</f>
        <v>*</v>
      </c>
      <c r="BS80" s="15" t="str">
        <f>IF(OR(B80="",F80=""),"*",BA80/Q80)</f>
        <v>*</v>
      </c>
      <c r="BT80" s="157" t="str">
        <f t="shared" si="7"/>
        <v/>
      </c>
    </row>
    <row r="81" spans="1:72" hidden="1">
      <c r="A81" s="44" t="str">
        <f>D81&amp;B81</f>
        <v>E1846086</v>
      </c>
      <c r="B81" s="133">
        <v>46086</v>
      </c>
      <c r="C81" s="7">
        <f>IF(BS_CONTROLE[[#This Row],[DATA]]="","",WEEKNUM(BS_CONTROLE[[#This Row],[DATA]]))</f>
        <v>10</v>
      </c>
      <c r="D81" s="45" t="s">
        <v>1120</v>
      </c>
      <c r="E81" s="185">
        <v>56</v>
      </c>
      <c r="F81" s="134" t="s">
        <v>604</v>
      </c>
      <c r="G81" s="8" t="str">
        <f>IF(D81="","*",VLOOKUP(F81,BS_ATIVIDADE[#All],3,FALSE))</f>
        <v>CAMINHÂO - SOLDA</v>
      </c>
      <c r="H81" s="135" t="s">
        <v>283</v>
      </c>
      <c r="I81" s="135" t="s">
        <v>283</v>
      </c>
      <c r="J81" s="151">
        <v>78</v>
      </c>
      <c r="K81" s="151">
        <v>177.376</v>
      </c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81" s="135">
        <v>0.35416666666666669</v>
      </c>
      <c r="P81" s="135">
        <v>0.125</v>
      </c>
      <c r="Q81" s="71">
        <v>3</v>
      </c>
      <c r="R81" s="9" t="str">
        <f>IFERROR(_xlfn.XLOOKUP(F81, BS_ATIVIDADE[ATIVIDADE],BS_ATIVIDADE[UNIDADE] ), "*")</f>
        <v>Nº DE SOLDA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1" s="199" t="str">
        <f>IFERROR(_xlfn.XLOOKUP(J81, BASE_MAPA!$B$2:$B$408, BASE_MAPA!$G$2:$G$408), "ERRO")</f>
        <v>ITIRAPINA - BAURU</v>
      </c>
      <c r="V81" s="143" t="s">
        <v>1220</v>
      </c>
      <c r="W81" s="135" t="s">
        <v>1122</v>
      </c>
      <c r="X81" s="152" t="s">
        <v>1046</v>
      </c>
      <c r="Y81" s="129" t="s">
        <v>1123</v>
      </c>
      <c r="Z81" s="129"/>
      <c r="AA81" s="71">
        <v>1</v>
      </c>
      <c r="AB81" s="59" t="s">
        <v>1047</v>
      </c>
      <c r="AC81" s="59"/>
      <c r="AD81" s="135">
        <v>0.29166666666666669</v>
      </c>
      <c r="AE81" s="71">
        <v>6252</v>
      </c>
      <c r="AF81" s="71"/>
      <c r="AG81" s="71"/>
      <c r="AH81" s="42"/>
      <c r="AI81" s="119" t="str">
        <f>IF(BS_CONTROLE[[#This Row],[Atividade]]=0, "-", BS_CONTROLE[[#This Row],[Atividade]])</f>
        <v>CAMINHÃO DE SOLDA</v>
      </c>
      <c r="AJ81" s="8" t="str">
        <f>IF(D81="","*",VLOOKUP(AI81,BS_ATIVIDADE[#Data],3,FALSE))</f>
        <v>CAMINHÂO - SOLDA</v>
      </c>
      <c r="AK81" s="175" t="str">
        <f>IF(BS_CONTROLE[[#This Row],[Local - Partida]]=0, "-", BS_CONTROLE[[#This Row],[Local - Partida]])</f>
        <v>ZIQZQY</v>
      </c>
      <c r="AL81" s="175" t="str">
        <f>IF(BS_CONTROLE[[#This Row],[Local - Encerramento]]=0, "-", BS_CONTROLE[[#This Row],[Local - Encerramento]])</f>
        <v>ZIQZQY</v>
      </c>
      <c r="AM81" s="175" t="str">
        <f>IF(BS_CONTROLE[[#This Row],[Entre - Estações]]=0, "-", BS_CONTROLE[[#This Row],[Entre - Estações]])</f>
        <v>ZIQ-ZQY</v>
      </c>
      <c r="AN81" s="175" t="str">
        <f>IF(BS_CONTROLE[[#This Row],[SB]]=0, "-", BS_CONTROLE[[#This Row],[SB]])</f>
        <v>ZIQZQY</v>
      </c>
      <c r="AO81" s="176">
        <f>IF(BS_CONTROLE[[#This Row],[SUB]]=0, "-", BS_CONTROLE[[#This Row],[SUB]])</f>
        <v>78</v>
      </c>
      <c r="AP81" s="177">
        <f>IF(BS_CONTROLE[[#This Row],[KM - Inicio]]=0, "-", BS_CONTROLE[[#This Row],[KM - Inicio]])</f>
        <v>177.376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IF(D81="","*",IFERROR(IF(ISODD(COUNT(AS81:AX81)),"ERRO",SUM((AT81-AS81),(AV81-AU81),(AX81-AW81))),"ERRO"))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Nº DE SOLDA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1" s="200" t="str">
        <f>IFERROR(_xlfn.XLOOKUP(AO81, BASE_MAPA!$B$2:$B$408, BASE_MAPA!$G$2:$G$408), "ERRO")</f>
        <v>ITIRAPINA - BAURU</v>
      </c>
      <c r="BF81" s="178" t="str">
        <f>IF(BS_CONTROLE[[#This Row],[Responsavel pelo boletim]]=0, "-", BS_CONTROLE[[#This Row],[Responsavel pelo boletim]])</f>
        <v>Paulo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Produção e Intervalo</v>
      </c>
      <c r="BR81" s="15">
        <f>IF(OR(B81="",F81=""),"*",AY81/P81)</f>
        <v>0</v>
      </c>
      <c r="BS81" s="15">
        <f>IF(OR(B81="",F81=""),"*",BA81/Q81)</f>
        <v>0</v>
      </c>
      <c r="BT81" s="157" t="str">
        <f t="shared" si="7"/>
        <v/>
      </c>
    </row>
    <row r="82" spans="1:72" hidden="1">
      <c r="A82" s="44" t="str">
        <f>D82&amp;B82</f>
        <v>E1446086</v>
      </c>
      <c r="B82" s="133">
        <v>46086</v>
      </c>
      <c r="C82" s="7">
        <f>IF(BS_CONTROLE[[#This Row],[DATA]]="","",WEEKNUM(BS_CONTROLE[[#This Row],[DATA]]))</f>
        <v>10</v>
      </c>
      <c r="D82" s="45" t="s">
        <v>740</v>
      </c>
      <c r="E82" s="185">
        <v>57</v>
      </c>
      <c r="F82" s="134" t="s">
        <v>698</v>
      </c>
      <c r="G82" s="8" t="str">
        <f>IF(D82="","*",VLOOKUP(F82,BS_ATIVIDADE[#All],3,FALSE))</f>
        <v>MECANIZAÇÃO - ESMERILHADORA</v>
      </c>
      <c r="H82" s="135" t="s">
        <v>564</v>
      </c>
      <c r="I82" s="135" t="s">
        <v>571</v>
      </c>
      <c r="J82" s="151">
        <v>103</v>
      </c>
      <c r="K82" s="151">
        <v>2116</v>
      </c>
      <c r="L82" s="71" t="s">
        <v>602</v>
      </c>
      <c r="M82" s="149" t="s">
        <v>1231</v>
      </c>
      <c r="N82" s="149" t="s">
        <v>1232</v>
      </c>
      <c r="O82" s="135">
        <v>0.99930555555555556</v>
      </c>
      <c r="P82" s="135">
        <v>4.1666666666666664E-2</v>
      </c>
      <c r="Q82" s="71">
        <v>20000</v>
      </c>
      <c r="R82" s="9" t="str">
        <f>IFERROR(_xlfn.XLOOKUP(F82, BS_ATIVIDADE[ATIVIDADE],BS_ATIVIDADE[UNIDADE] ), "*")</f>
        <v>M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2" s="199" t="str">
        <f>IFERROR(_xlfn.XLOOKUP(J82, BASE_MAPA!$B$2:$B$408, BASE_MAPA!$G$2:$G$408), "ERRO")</f>
        <v>OURO VERDE - LIGAÇÃO</v>
      </c>
      <c r="V82" s="143" t="s">
        <v>1065</v>
      </c>
      <c r="W82" s="135" t="s">
        <v>1066</v>
      </c>
      <c r="X82" s="152" t="s">
        <v>1046</v>
      </c>
      <c r="Y82" s="129" t="s">
        <v>1123</v>
      </c>
      <c r="Z82" s="129"/>
      <c r="AA82" s="71">
        <v>1</v>
      </c>
      <c r="AB82" s="59" t="s">
        <v>1047</v>
      </c>
      <c r="AC82" s="59"/>
      <c r="AD82" s="135">
        <v>0.91666666666666663</v>
      </c>
      <c r="AE82" s="71">
        <v>6245</v>
      </c>
      <c r="AF82" s="71">
        <v>6246</v>
      </c>
      <c r="AG82" s="71" t="s">
        <v>602</v>
      </c>
      <c r="AH82" s="42"/>
      <c r="AI82" s="119" t="str">
        <f>IF(BS_CONTROLE[[#This Row],[Atividade]]=0, "-", BS_CONTROLE[[#This Row],[Atividade]])</f>
        <v>MECANIZAÇÃO - ESMERILHADORA</v>
      </c>
      <c r="AJ82" s="8" t="str">
        <f>IF(D82="","*",VLOOKUP(AI82,BS_ATIVIDADE[#Data],3,FALSE))</f>
        <v>MECANIZAÇÃO - ESMERILHADORA</v>
      </c>
      <c r="AK82" s="175" t="str">
        <f>IF(BS_CONTROLE[[#This Row],[Local - Partida]]=0, "-", BS_CONTROLE[[#This Row],[Local - Partida]])</f>
        <v>PIT2</v>
      </c>
      <c r="AL82" s="175" t="str">
        <f>IF(BS_CONTROLE[[#This Row],[Local - Encerramento]]=0, "-", BS_CONTROLE[[#This Row],[Local - Encerramento]])</f>
        <v>POU2</v>
      </c>
      <c r="AM82" s="175" t="str">
        <f>IF(BS_CONTROLE[[#This Row],[Entre - Estações]]=0, "-", BS_CONTROLE[[#This Row],[Entre - Estações]])</f>
        <v>PIT-POU</v>
      </c>
      <c r="AN82" s="175" t="str">
        <f>IF(BS_CONTROLE[[#This Row],[SB]]=0, "-", BS_CONTROLE[[#This Row],[SB]])</f>
        <v>PITPOU</v>
      </c>
      <c r="AO82" s="176">
        <f>IF(BS_CONTROLE[[#This Row],[SUB]]=0, "-", BS_CONTROLE[[#This Row],[SUB]])</f>
        <v>103</v>
      </c>
      <c r="AP82" s="177">
        <f>IF(BS_CONTROLE[[#This Row],[KM - Inicio]]=0, "-", BS_CONTROLE[[#This Row],[KM - Inicio]])</f>
        <v>2116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>
        <f>IF(D82="","*",IFERROR(IF(ISODD(COUNT(AS82:AX82)),"ERRO",SUM((AT82-AS82),(AV82-AU82),(AX82-AW82))),"ERRO"))</f>
        <v>0</v>
      </c>
      <c r="AZ82" s="11"/>
      <c r="BA82" s="60"/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2" s="200" t="str">
        <f>IFERROR(_xlfn.XLOOKUP(AO82, BASE_MAPA!$B$2:$B$408, BASE_MAPA!$G$2:$G$408), "ERRO")</f>
        <v>OURO VERDE - LIGAÇÃO</v>
      </c>
      <c r="BF82" s="178" t="str">
        <f>IF(BS_CONTROLE[[#This Row],[Responsavel pelo boletim]]=0, "-", BS_CONTROLE[[#This Row],[Responsavel pelo boletim]])</f>
        <v>Fernanda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Produção e Intervalo</v>
      </c>
      <c r="BR82" s="15">
        <f>IF(OR(B82="",F82=""),"*",AY82/P82)</f>
        <v>0</v>
      </c>
      <c r="BS82" s="15">
        <f>IF(OR(B82="",F82=""),"*",BA82/Q82)</f>
        <v>0</v>
      </c>
      <c r="BT82" s="157" t="str">
        <f t="shared" si="7"/>
        <v/>
      </c>
    </row>
    <row r="83" spans="1:72" ht="14.45" hidden="1">
      <c r="A83" s="44" t="str">
        <f t="shared" ref="A75:A138" si="8"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ref="BQ75:BQ138" si="9">IF(AND(BR83&lt;1,BS83&lt;1),"Produção e Intervalo",IF(BR83&lt;1,"Intervalo",IF(BS83&lt;1,"Produção","Aderente")))</f>
        <v>Aderente</v>
      </c>
      <c r="BR83" s="15" t="str">
        <f t="shared" ref="BR75:BR138" si="10">IF(OR(B83="",F83=""),"*",AY83/P83)</f>
        <v>*</v>
      </c>
      <c r="BS83" s="15" t="str">
        <f t="shared" ref="BS75:BS138" si="11">IF(OR(B83="",F83=""),"*",BA83/Q83)</f>
        <v>*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 hidden="1">
      <c r="A85" s="44" t="str">
        <f t="shared" si="8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7"/>
        <v/>
      </c>
    </row>
    <row r="86" spans="1:72" ht="14.45" hidden="1">
      <c r="A86" s="44" t="str">
        <f t="shared" si="8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7"/>
        <v/>
      </c>
    </row>
    <row r="87" spans="1:72" ht="14.45" hidden="1">
      <c r="A87" s="44" t="str">
        <f t="shared" si="8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 hidden="1">
      <c r="A88" s="44" t="str">
        <f t="shared" si="8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 hidden="1">
      <c r="A91" s="44" t="str">
        <f t="shared" si="8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7"/>
        <v/>
      </c>
    </row>
    <row r="92" spans="1:72" ht="14.45" hidden="1">
      <c r="A92" s="44" t="str">
        <f t="shared" si="8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 hidden="1">
      <c r="A94" s="44" t="str">
        <f t="shared" si="8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7"/>
        <v/>
      </c>
    </row>
    <row r="95" spans="1:72" ht="14.45" hidden="1">
      <c r="A95" s="44" t="str">
        <f t="shared" si="8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7"/>
        <v/>
      </c>
    </row>
    <row r="96" spans="1:72" ht="14.45" hidden="1">
      <c r="A96" s="44" t="str">
        <f t="shared" si="8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7"/>
        <v/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 hidden="1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si="8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9"/>
        <v>Aderente</v>
      </c>
      <c r="BR137" s="15" t="str">
        <f t="shared" si="10"/>
        <v>*</v>
      </c>
      <c r="BS137" s="15" t="str">
        <f t="shared" si="11"/>
        <v>*</v>
      </c>
      <c r="BT137" s="157" t="str">
        <f t="shared" si="7"/>
        <v/>
      </c>
    </row>
    <row r="138" spans="1:72" ht="14.45" hidden="1">
      <c r="A138" s="44" t="str">
        <f t="shared" si="8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9"/>
        <v>Aderente</v>
      </c>
      <c r="BR138" s="15" t="str">
        <f t="shared" si="10"/>
        <v>*</v>
      </c>
      <c r="BS138" s="15" t="str">
        <f t="shared" si="11"/>
        <v>*</v>
      </c>
      <c r="BT138" s="157" t="str">
        <f t="shared" si="7"/>
        <v/>
      </c>
    </row>
    <row r="139" spans="1:72" ht="14.45" hidden="1">
      <c r="A139" s="44" t="str">
        <f t="shared" ref="A139:A202" si="12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3">IF(AND(BR139&lt;1,BS139&lt;1),"Produção e Intervalo",IF(BR139&lt;1,"Intervalo",IF(BS139&lt;1,"Produção","Aderente")))</f>
        <v>Aderente</v>
      </c>
      <c r="BR139" s="15" t="str">
        <f t="shared" ref="BR139:BR202" si="14">IF(OR(B139="",F139=""),"*",AY139/P139)</f>
        <v>*</v>
      </c>
      <c r="BS139" s="15" t="str">
        <f t="shared" ref="BS139:BS202" si="15">IF(OR(B139="",F139=""),"*",BA139/Q139)</f>
        <v>*</v>
      </c>
      <c r="BT139" s="157" t="str">
        <f t="shared" ref="BT139:BT202" si="16">IF(BN139="","",SUBSTITUTE(BM139," ","")&amp;SUBSTITUTE(BN139," ",""))</f>
        <v/>
      </c>
    </row>
    <row r="140" spans="1:72" ht="14.45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 hidden="1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 hidden="1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 hidden="1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 hidden="1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 hidden="1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 hidden="1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t="14.45" hidden="1">
      <c r="A200" s="44" t="str">
        <f t="shared" si="12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3"/>
        <v>Aderente</v>
      </c>
      <c r="BR200" s="15" t="str">
        <f t="shared" si="14"/>
        <v>*</v>
      </c>
      <c r="BS200" s="15" t="str">
        <f t="shared" si="15"/>
        <v>*</v>
      </c>
      <c r="BT200" s="157" t="str">
        <f t="shared" si="16"/>
        <v/>
      </c>
    </row>
    <row r="201" spans="1:72" ht="14.45" hidden="1">
      <c r="A201" s="44" t="str">
        <f t="shared" si="12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3"/>
        <v>Aderente</v>
      </c>
      <c r="BR201" s="15" t="str">
        <f t="shared" si="14"/>
        <v>*</v>
      </c>
      <c r="BS201" s="15" t="str">
        <f t="shared" si="15"/>
        <v>*</v>
      </c>
      <c r="BT201" s="157" t="str">
        <f t="shared" si="16"/>
        <v/>
      </c>
    </row>
    <row r="202" spans="1:72" ht="14.45" hidden="1">
      <c r="A202" s="44" t="str">
        <f t="shared" si="12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3"/>
        <v>Aderente</v>
      </c>
      <c r="BR202" s="15" t="str">
        <f t="shared" si="14"/>
        <v>*</v>
      </c>
      <c r="BS202" s="15" t="str">
        <f t="shared" si="15"/>
        <v>*</v>
      </c>
      <c r="BT202" s="157" t="str">
        <f t="shared" si="16"/>
        <v/>
      </c>
    </row>
    <row r="203" spans="1:72" ht="14.45" hidden="1">
      <c r="A203" s="44" t="str">
        <f t="shared" ref="A203:A266" si="17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8">IF(AND(BR203&lt;1,BS203&lt;1),"Produção e Intervalo",IF(BR203&lt;1,"Intervalo",IF(BS203&lt;1,"Produção","Aderente")))</f>
        <v>Aderente</v>
      </c>
      <c r="BR203" s="15" t="str">
        <f t="shared" ref="BR203:BR266" si="19">IF(OR(B203="",F203=""),"*",AY203/P203)</f>
        <v>*</v>
      </c>
      <c r="BS203" s="15" t="str">
        <f t="shared" ref="BS203:BS266" si="20">IF(OR(B203="",F203=""),"*",BA203/Q203)</f>
        <v>*</v>
      </c>
      <c r="BT203" s="157" t="str">
        <f t="shared" ref="BT203:BT266" si="21">IF(BN203="","",SUBSTITUTE(BM203," ","")&amp;SUBSTITUTE(BN203," ",""))</f>
        <v/>
      </c>
    </row>
    <row r="204" spans="1:72" ht="14.45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 hidden="1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 hidden="1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 hidden="1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 hidden="1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 hidden="1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 hidden="1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t="14.45" hidden="1">
      <c r="A264" s="44" t="str">
        <f t="shared" si="17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8"/>
        <v>Aderente</v>
      </c>
      <c r="BR264" s="15" t="str">
        <f t="shared" si="19"/>
        <v>*</v>
      </c>
      <c r="BS264" s="15" t="str">
        <f t="shared" si="20"/>
        <v>*</v>
      </c>
      <c r="BT264" s="157" t="str">
        <f t="shared" si="21"/>
        <v/>
      </c>
    </row>
    <row r="265" spans="1:72" ht="14.45" hidden="1">
      <c r="A265" s="44" t="str">
        <f t="shared" si="17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8"/>
        <v>Aderente</v>
      </c>
      <c r="BR265" s="15" t="str">
        <f t="shared" si="19"/>
        <v>*</v>
      </c>
      <c r="BS265" s="15" t="str">
        <f t="shared" si="20"/>
        <v>*</v>
      </c>
      <c r="BT265" s="157" t="str">
        <f t="shared" si="21"/>
        <v/>
      </c>
    </row>
    <row r="266" spans="1:72" ht="14.45" hidden="1">
      <c r="A266" s="44" t="str">
        <f t="shared" si="17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8"/>
        <v>Aderente</v>
      </c>
      <c r="BR266" s="15" t="str">
        <f t="shared" si="19"/>
        <v>*</v>
      </c>
      <c r="BS266" s="15" t="str">
        <f t="shared" si="20"/>
        <v>*</v>
      </c>
      <c r="BT266" s="157" t="str">
        <f t="shared" si="21"/>
        <v/>
      </c>
    </row>
    <row r="267" spans="1:72" ht="14.45" hidden="1">
      <c r="A267" s="44" t="str">
        <f t="shared" ref="A267:A330" si="22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3">IF(AND(BR267&lt;1,BS267&lt;1),"Produção e Intervalo",IF(BR267&lt;1,"Intervalo",IF(BS267&lt;1,"Produção","Aderente")))</f>
        <v>Aderente</v>
      </c>
      <c r="BR267" s="15" t="str">
        <f t="shared" ref="BR267:BR330" si="24">IF(OR(B267="",F267=""),"*",AY267/P267)</f>
        <v>*</v>
      </c>
      <c r="BS267" s="15" t="str">
        <f t="shared" ref="BS267:BS330" si="25">IF(OR(B267="",F267=""),"*",BA267/Q267)</f>
        <v>*</v>
      </c>
      <c r="BT267" s="157" t="str">
        <f t="shared" ref="BT267:BT330" si="26">IF(BN267="","",SUBSTITUTE(BM267," ","")&amp;SUBSTITUTE(BN267," ",""))</f>
        <v/>
      </c>
    </row>
    <row r="268" spans="1:72" ht="14.45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 hidden="1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 hidden="1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 hidden="1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 hidden="1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 hidden="1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 hidden="1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t="14.45" hidden="1">
      <c r="A328" s="44" t="str">
        <f t="shared" si="22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3"/>
        <v>Aderente</v>
      </c>
      <c r="BR328" s="15" t="str">
        <f t="shared" si="24"/>
        <v>*</v>
      </c>
      <c r="BS328" s="15" t="str">
        <f t="shared" si="25"/>
        <v>*</v>
      </c>
      <c r="BT328" s="157" t="str">
        <f t="shared" si="26"/>
        <v/>
      </c>
    </row>
    <row r="329" spans="1:72" ht="14.45" hidden="1">
      <c r="A329" s="44" t="str">
        <f t="shared" si="22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3"/>
        <v>Aderente</v>
      </c>
      <c r="BR329" s="15" t="str">
        <f t="shared" si="24"/>
        <v>*</v>
      </c>
      <c r="BS329" s="15" t="str">
        <f t="shared" si="25"/>
        <v>*</v>
      </c>
      <c r="BT329" s="157" t="str">
        <f t="shared" si="26"/>
        <v/>
      </c>
    </row>
    <row r="330" spans="1:72" ht="14.45" hidden="1">
      <c r="A330" s="44" t="str">
        <f t="shared" si="22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3"/>
        <v>Aderente</v>
      </c>
      <c r="BR330" s="15" t="str">
        <f t="shared" si="24"/>
        <v>*</v>
      </c>
      <c r="BS330" s="15" t="str">
        <f t="shared" si="25"/>
        <v>*</v>
      </c>
      <c r="BT330" s="157" t="str">
        <f t="shared" si="26"/>
        <v/>
      </c>
    </row>
    <row r="331" spans="1:72" ht="14.45" hidden="1">
      <c r="A331" s="44" t="str">
        <f t="shared" ref="A331:A394" si="27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8">IF(AND(BR331&lt;1,BS331&lt;1),"Produção e Intervalo",IF(BR331&lt;1,"Intervalo",IF(BS331&lt;1,"Produção","Aderente")))</f>
        <v>Aderente</v>
      </c>
      <c r="BR331" s="15" t="str">
        <f t="shared" ref="BR331:BR394" si="29">IF(OR(B331="",F331=""),"*",AY331/P331)</f>
        <v>*</v>
      </c>
      <c r="BS331" s="15" t="str">
        <f t="shared" ref="BS331:BS394" si="30">IF(OR(B331="",F331=""),"*",BA331/Q331)</f>
        <v>*</v>
      </c>
      <c r="BT331" s="157" t="str">
        <f t="shared" ref="BT331:BT394" si="31">IF(BN331="","",SUBSTITUTE(BM331," ","")&amp;SUBSTITUTE(BN331," ",""))</f>
        <v/>
      </c>
    </row>
    <row r="332" spans="1:72" ht="14.45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 hidden="1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 hidden="1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 hidden="1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 hidden="1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 hidden="1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 hidden="1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t="14.45" hidden="1">
      <c r="A392" s="44" t="str">
        <f t="shared" si="27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8"/>
        <v>Aderente</v>
      </c>
      <c r="BR392" s="15" t="str">
        <f t="shared" si="29"/>
        <v>*</v>
      </c>
      <c r="BS392" s="15" t="str">
        <f t="shared" si="30"/>
        <v>*</v>
      </c>
      <c r="BT392" s="157" t="str">
        <f t="shared" si="31"/>
        <v/>
      </c>
    </row>
    <row r="393" spans="1:72" ht="14.45" hidden="1">
      <c r="A393" s="44" t="str">
        <f t="shared" si="27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8"/>
        <v>Aderente</v>
      </c>
      <c r="BR393" s="15" t="str">
        <f t="shared" si="29"/>
        <v>*</v>
      </c>
      <c r="BS393" s="15" t="str">
        <f t="shared" si="30"/>
        <v>*</v>
      </c>
      <c r="BT393" s="157" t="str">
        <f t="shared" si="31"/>
        <v/>
      </c>
    </row>
    <row r="394" spans="1:72" ht="14.45" hidden="1">
      <c r="A394" s="44" t="str">
        <f t="shared" si="27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8"/>
        <v>Aderente</v>
      </c>
      <c r="BR394" s="15" t="str">
        <f t="shared" si="29"/>
        <v>*</v>
      </c>
      <c r="BS394" s="15" t="str">
        <f t="shared" si="30"/>
        <v>*</v>
      </c>
      <c r="BT394" s="157" t="str">
        <f t="shared" si="31"/>
        <v/>
      </c>
    </row>
    <row r="395" spans="1:72" ht="14.45" hidden="1">
      <c r="A395" s="44" t="str">
        <f t="shared" ref="A395:A458" si="32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3">IF(AND(BR395&lt;1,BS395&lt;1),"Produção e Intervalo",IF(BR395&lt;1,"Intervalo",IF(BS395&lt;1,"Produção","Aderente")))</f>
        <v>Aderente</v>
      </c>
      <c r="BR395" s="15" t="str">
        <f t="shared" ref="BR395:BR458" si="34">IF(OR(B395="",F395=""),"*",AY395/P395)</f>
        <v>*</v>
      </c>
      <c r="BS395" s="15" t="str">
        <f t="shared" ref="BS395:BS458" si="35">IF(OR(B395="",F395=""),"*",BA395/Q395)</f>
        <v>*</v>
      </c>
      <c r="BT395" s="157" t="str">
        <f t="shared" ref="BT395:BT458" si="36">IF(BN395="","",SUBSTITUTE(BM395," ","")&amp;SUBSTITUTE(BN395," ",""))</f>
        <v/>
      </c>
    </row>
    <row r="396" spans="1:72" ht="14.45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 hidden="1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 hidden="1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 hidden="1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 hidden="1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 hidden="1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 hidden="1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t="14.45" hidden="1">
      <c r="A456" s="44" t="str">
        <f t="shared" si="32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3"/>
        <v>Aderente</v>
      </c>
      <c r="BR456" s="15" t="str">
        <f t="shared" si="34"/>
        <v>*</v>
      </c>
      <c r="BS456" s="15" t="str">
        <f t="shared" si="35"/>
        <v>*</v>
      </c>
      <c r="BT456" s="157" t="str">
        <f t="shared" si="36"/>
        <v/>
      </c>
    </row>
    <row r="457" spans="1:72" ht="14.45" hidden="1">
      <c r="A457" s="44" t="str">
        <f t="shared" si="32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3"/>
        <v>Aderente</v>
      </c>
      <c r="BR457" s="15" t="str">
        <f t="shared" si="34"/>
        <v>*</v>
      </c>
      <c r="BS457" s="15" t="str">
        <f t="shared" si="35"/>
        <v>*</v>
      </c>
      <c r="BT457" s="157" t="str">
        <f t="shared" si="36"/>
        <v/>
      </c>
    </row>
    <row r="458" spans="1:72" ht="14.45" hidden="1">
      <c r="A458" s="44" t="str">
        <f t="shared" si="32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3"/>
        <v>Aderente</v>
      </c>
      <c r="BR458" s="15" t="str">
        <f t="shared" si="34"/>
        <v>*</v>
      </c>
      <c r="BS458" s="15" t="str">
        <f t="shared" si="35"/>
        <v>*</v>
      </c>
      <c r="BT458" s="157" t="str">
        <f t="shared" si="36"/>
        <v/>
      </c>
    </row>
    <row r="459" spans="1:72" ht="14.45" hidden="1">
      <c r="A459" s="44" t="str">
        <f t="shared" ref="A459:A522" si="37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8">IF(AND(BR459&lt;1,BS459&lt;1),"Produção e Intervalo",IF(BR459&lt;1,"Intervalo",IF(BS459&lt;1,"Produção","Aderente")))</f>
        <v>Aderente</v>
      </c>
      <c r="BR459" s="15" t="str">
        <f t="shared" ref="BR459:BR522" si="39">IF(OR(B459="",F459=""),"*",AY459/P459)</f>
        <v>*</v>
      </c>
      <c r="BS459" s="15" t="str">
        <f t="shared" ref="BS459:BS522" si="40">IF(OR(B459="",F459=""),"*",BA459/Q459)</f>
        <v>*</v>
      </c>
      <c r="BT459" s="157" t="str">
        <f t="shared" ref="BT459:BT522" si="41">IF(BN459="","",SUBSTITUTE(BM459," ","")&amp;SUBSTITUTE(BN459," ",""))</f>
        <v/>
      </c>
    </row>
    <row r="460" spans="1:72" ht="14.45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 hidden="1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 hidden="1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 hidden="1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 hidden="1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 hidden="1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 hidden="1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t="14.45" hidden="1">
      <c r="A520" s="44" t="str">
        <f t="shared" si="37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8"/>
        <v>Aderente</v>
      </c>
      <c r="BR520" s="15" t="str">
        <f t="shared" si="39"/>
        <v>*</v>
      </c>
      <c r="BS520" s="15" t="str">
        <f t="shared" si="40"/>
        <v>*</v>
      </c>
      <c r="BT520" s="157" t="str">
        <f t="shared" si="41"/>
        <v/>
      </c>
    </row>
    <row r="521" spans="1:72" ht="14.45" hidden="1">
      <c r="A521" s="44" t="str">
        <f t="shared" si="37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8"/>
        <v>Aderente</v>
      </c>
      <c r="BR521" s="15" t="str">
        <f t="shared" si="39"/>
        <v>*</v>
      </c>
      <c r="BS521" s="15" t="str">
        <f t="shared" si="40"/>
        <v>*</v>
      </c>
      <c r="BT521" s="157" t="str">
        <f t="shared" si="41"/>
        <v/>
      </c>
    </row>
    <row r="522" spans="1:72" ht="14.45" hidden="1">
      <c r="A522" s="44" t="str">
        <f t="shared" si="37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8"/>
        <v>Aderente</v>
      </c>
      <c r="BR522" s="15" t="str">
        <f t="shared" si="39"/>
        <v>*</v>
      </c>
      <c r="BS522" s="15" t="str">
        <f t="shared" si="40"/>
        <v>*</v>
      </c>
      <c r="BT522" s="157" t="str">
        <f t="shared" si="41"/>
        <v/>
      </c>
    </row>
    <row r="523" spans="1:72" ht="14.45" hidden="1">
      <c r="A523" s="44" t="str">
        <f t="shared" ref="A523:A586" si="42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3">IF(AND(BR523&lt;1,BS523&lt;1),"Produção e Intervalo",IF(BR523&lt;1,"Intervalo",IF(BS523&lt;1,"Produção","Aderente")))</f>
        <v>Aderente</v>
      </c>
      <c r="BR523" s="15" t="str">
        <f t="shared" ref="BR523:BR586" si="44">IF(OR(B523="",F523=""),"*",AY523/P523)</f>
        <v>*</v>
      </c>
      <c r="BS523" s="15" t="str">
        <f t="shared" ref="BS523:BS586" si="45">IF(OR(B523="",F523=""),"*",BA523/Q523)</f>
        <v>*</v>
      </c>
      <c r="BT523" s="157" t="str">
        <f t="shared" ref="BT523:BT586" si="46">IF(BN523="","",SUBSTITUTE(BM523," ","")&amp;SUBSTITUTE(BN523," ",""))</f>
        <v/>
      </c>
    </row>
    <row r="524" spans="1:72" ht="14.45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 hidden="1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 hidden="1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 hidden="1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 hidden="1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 hidden="1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 hidden="1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t="14.45" hidden="1">
      <c r="A584" s="44" t="str">
        <f t="shared" si="42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3"/>
        <v>Aderente</v>
      </c>
      <c r="BR584" s="15" t="str">
        <f t="shared" si="44"/>
        <v>*</v>
      </c>
      <c r="BS584" s="15" t="str">
        <f t="shared" si="45"/>
        <v>*</v>
      </c>
      <c r="BT584" s="157" t="str">
        <f t="shared" si="46"/>
        <v/>
      </c>
    </row>
    <row r="585" spans="1:72" ht="14.45" hidden="1">
      <c r="A585" s="44" t="str">
        <f t="shared" si="42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3"/>
        <v>Aderente</v>
      </c>
      <c r="BR585" s="15" t="str">
        <f t="shared" si="44"/>
        <v>*</v>
      </c>
      <c r="BS585" s="15" t="str">
        <f t="shared" si="45"/>
        <v>*</v>
      </c>
      <c r="BT585" s="157" t="str">
        <f t="shared" si="46"/>
        <v/>
      </c>
    </row>
    <row r="586" spans="1:72" ht="14.45" hidden="1">
      <c r="A586" s="44" t="str">
        <f t="shared" si="42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3"/>
        <v>Aderente</v>
      </c>
      <c r="BR586" s="15" t="str">
        <f t="shared" si="44"/>
        <v>*</v>
      </c>
      <c r="BS586" s="15" t="str">
        <f t="shared" si="45"/>
        <v>*</v>
      </c>
      <c r="BT586" s="157" t="str">
        <f t="shared" si="46"/>
        <v/>
      </c>
    </row>
    <row r="587" spans="1:72" ht="14.45" hidden="1">
      <c r="A587" s="44" t="str">
        <f t="shared" ref="A587:A650" si="47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8">IF(AND(BR587&lt;1,BS587&lt;1),"Produção e Intervalo",IF(BR587&lt;1,"Intervalo",IF(BS587&lt;1,"Produção","Aderente")))</f>
        <v>Aderente</v>
      </c>
      <c r="BR587" s="15" t="str">
        <f t="shared" ref="BR587:BR650" si="49">IF(OR(B587="",F587=""),"*",AY587/P587)</f>
        <v>*</v>
      </c>
      <c r="BS587" s="15" t="str">
        <f t="shared" ref="BS587:BS650" si="50">IF(OR(B587="",F587=""),"*",BA587/Q587)</f>
        <v>*</v>
      </c>
      <c r="BT587" s="157" t="str">
        <f t="shared" ref="BT587:BT650" si="51">IF(BN587="","",SUBSTITUTE(BM587," ","")&amp;SUBSTITUTE(BN587," ",""))</f>
        <v/>
      </c>
    </row>
    <row r="588" spans="1:72" ht="14.45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 hidden="1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 hidden="1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 hidden="1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 hidden="1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 hidden="1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 hidden="1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t="14.45" hidden="1">
      <c r="A648" s="44" t="str">
        <f t="shared" si="47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8"/>
        <v>Aderente</v>
      </c>
      <c r="BR648" s="15" t="str">
        <f t="shared" si="49"/>
        <v>*</v>
      </c>
      <c r="BS648" s="15" t="str">
        <f t="shared" si="50"/>
        <v>*</v>
      </c>
      <c r="BT648" s="157" t="str">
        <f t="shared" si="51"/>
        <v/>
      </c>
    </row>
    <row r="649" spans="1:72" ht="14.45" hidden="1">
      <c r="A649" s="44" t="str">
        <f t="shared" si="47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8"/>
        <v>Aderente</v>
      </c>
      <c r="BR649" s="15" t="str">
        <f t="shared" si="49"/>
        <v>*</v>
      </c>
      <c r="BS649" s="15" t="str">
        <f t="shared" si="50"/>
        <v>*</v>
      </c>
      <c r="BT649" s="157" t="str">
        <f t="shared" si="51"/>
        <v/>
      </c>
    </row>
    <row r="650" spans="1:72" ht="14.45" hidden="1">
      <c r="A650" s="44" t="str">
        <f t="shared" si="47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8"/>
        <v>Aderente</v>
      </c>
      <c r="BR650" s="15" t="str">
        <f t="shared" si="49"/>
        <v>*</v>
      </c>
      <c r="BS650" s="15" t="str">
        <f t="shared" si="50"/>
        <v>*</v>
      </c>
      <c r="BT650" s="157" t="str">
        <f t="shared" si="51"/>
        <v/>
      </c>
    </row>
    <row r="651" spans="1:72" ht="14.45" hidden="1">
      <c r="A651" s="44" t="str">
        <f t="shared" ref="A651:A714" si="52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3">IF(AND(BR651&lt;1,BS651&lt;1),"Produção e Intervalo",IF(BR651&lt;1,"Intervalo",IF(BS651&lt;1,"Produção","Aderente")))</f>
        <v>Aderente</v>
      </c>
      <c r="BR651" s="15" t="str">
        <f t="shared" ref="BR651:BR714" si="54">IF(OR(B651="",F651=""),"*",AY651/P651)</f>
        <v>*</v>
      </c>
      <c r="BS651" s="15" t="str">
        <f t="shared" ref="BS651:BS714" si="55">IF(OR(B651="",F651=""),"*",BA651/Q651)</f>
        <v>*</v>
      </c>
      <c r="BT651" s="157" t="str">
        <f t="shared" ref="BT651:BT714" si="56">IF(BN651="","",SUBSTITUTE(BM651," ","")&amp;SUBSTITUTE(BN651," ",""))</f>
        <v/>
      </c>
    </row>
    <row r="652" spans="1:72" ht="14.45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 hidden="1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 hidden="1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 hidden="1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 hidden="1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 hidden="1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 hidden="1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t="14.45" hidden="1">
      <c r="A712" s="44" t="str">
        <f t="shared" si="52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3"/>
        <v>Aderente</v>
      </c>
      <c r="BR712" s="15" t="str">
        <f t="shared" si="54"/>
        <v>*</v>
      </c>
      <c r="BS712" s="15" t="str">
        <f t="shared" si="55"/>
        <v>*</v>
      </c>
      <c r="BT712" s="157" t="str">
        <f t="shared" si="56"/>
        <v/>
      </c>
    </row>
    <row r="713" spans="1:72" ht="14.45" hidden="1">
      <c r="A713" s="44" t="str">
        <f t="shared" si="52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3"/>
        <v>Aderente</v>
      </c>
      <c r="BR713" s="15" t="str">
        <f t="shared" si="54"/>
        <v>*</v>
      </c>
      <c r="BS713" s="15" t="str">
        <f t="shared" si="55"/>
        <v>*</v>
      </c>
      <c r="BT713" s="157" t="str">
        <f t="shared" si="56"/>
        <v/>
      </c>
    </row>
    <row r="714" spans="1:72" ht="14.45" hidden="1">
      <c r="A714" s="44" t="str">
        <f t="shared" si="52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3"/>
        <v>Aderente</v>
      </c>
      <c r="BR714" s="15" t="str">
        <f t="shared" si="54"/>
        <v>*</v>
      </c>
      <c r="BS714" s="15" t="str">
        <f t="shared" si="55"/>
        <v>*</v>
      </c>
      <c r="BT714" s="157" t="str">
        <f t="shared" si="56"/>
        <v/>
      </c>
    </row>
    <row r="715" spans="1:72" ht="14.45" hidden="1">
      <c r="A715" s="44" t="str">
        <f t="shared" ref="A715:A778" si="57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8">IF(AND(BR715&lt;1,BS715&lt;1),"Produção e Intervalo",IF(BR715&lt;1,"Intervalo",IF(BS715&lt;1,"Produção","Aderente")))</f>
        <v>Aderente</v>
      </c>
      <c r="BR715" s="15" t="str">
        <f t="shared" ref="BR715:BR778" si="59">IF(OR(B715="",F715=""),"*",AY715/P715)</f>
        <v>*</v>
      </c>
      <c r="BS715" s="15" t="str">
        <f t="shared" ref="BS715:BS778" si="60">IF(OR(B715="",F715=""),"*",BA715/Q715)</f>
        <v>*</v>
      </c>
      <c r="BT715" s="157" t="str">
        <f t="shared" ref="BT715:BT778" si="61">IF(BN715="","",SUBSTITUTE(BM715," ","")&amp;SUBSTITUTE(BN715," ",""))</f>
        <v/>
      </c>
    </row>
    <row r="716" spans="1:72" ht="14.45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 hidden="1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 hidden="1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 hidden="1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 hidden="1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 hidden="1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 hidden="1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t="14.45" hidden="1">
      <c r="A776" s="44" t="str">
        <f t="shared" si="57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8"/>
        <v>Aderente</v>
      </c>
      <c r="BR776" s="15" t="str">
        <f t="shared" si="59"/>
        <v>*</v>
      </c>
      <c r="BS776" s="15" t="str">
        <f t="shared" si="60"/>
        <v>*</v>
      </c>
      <c r="BT776" s="157" t="str">
        <f t="shared" si="61"/>
        <v/>
      </c>
    </row>
    <row r="777" spans="1:72" ht="14.45" hidden="1">
      <c r="A777" s="44" t="str">
        <f t="shared" si="57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8"/>
        <v>Aderente</v>
      </c>
      <c r="BR777" s="15" t="str">
        <f t="shared" si="59"/>
        <v>*</v>
      </c>
      <c r="BS777" s="15" t="str">
        <f t="shared" si="60"/>
        <v>*</v>
      </c>
      <c r="BT777" s="157" t="str">
        <f t="shared" si="61"/>
        <v/>
      </c>
    </row>
    <row r="778" spans="1:72" ht="14.45" hidden="1">
      <c r="A778" s="44" t="str">
        <f t="shared" si="57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8"/>
        <v>Aderente</v>
      </c>
      <c r="BR778" s="15" t="str">
        <f t="shared" si="59"/>
        <v>*</v>
      </c>
      <c r="BS778" s="15" t="str">
        <f t="shared" si="60"/>
        <v>*</v>
      </c>
      <c r="BT778" s="157" t="str">
        <f t="shared" si="61"/>
        <v/>
      </c>
    </row>
    <row r="779" spans="1:72" ht="14.45" hidden="1">
      <c r="A779" s="44" t="str">
        <f t="shared" ref="A779:A804" si="62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3">IF(AND(BR779&lt;1,BS779&lt;1),"Produção e Intervalo",IF(BR779&lt;1,"Intervalo",IF(BS779&lt;1,"Produção","Aderente")))</f>
        <v>Aderente</v>
      </c>
      <c r="BR779" s="15" t="str">
        <f t="shared" ref="BR779:BR804" si="64">IF(OR(B779="",F779=""),"*",AY779/P779)</f>
        <v>*</v>
      </c>
      <c r="BS779" s="15" t="str">
        <f t="shared" ref="BS779:BS804" si="65">IF(OR(B779="",F779=""),"*",BA779/Q779)</f>
        <v>*</v>
      </c>
      <c r="BT779" s="157" t="str">
        <f t="shared" ref="BT779:BT804" si="66">IF(BN779="","",SUBSTITUTE(BM779," ","")&amp;SUBSTITUTE(BN779," ",""))</f>
        <v/>
      </c>
    </row>
    <row r="780" spans="1:72" ht="14.45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 hidden="1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 hidden="1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 hidden="1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 hidden="1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 hidden="1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t="14.45" hidden="1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2" spans="1:72" ht="14.45" hidden="1">
      <c r="A802" s="44" t="str">
        <f t="shared" si="62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3"/>
        <v>Aderente</v>
      </c>
      <c r="BR802" s="15" t="str">
        <f t="shared" si="64"/>
        <v>*</v>
      </c>
      <c r="BS802" s="15" t="str">
        <f t="shared" si="65"/>
        <v>*</v>
      </c>
      <c r="BT802" s="157" t="str">
        <f t="shared" si="66"/>
        <v/>
      </c>
    </row>
    <row r="803" spans="1:72" ht="14.45" hidden="1">
      <c r="A803" s="44" t="str">
        <f t="shared" si="62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3"/>
        <v>Aderente</v>
      </c>
      <c r="BR803" s="15" t="str">
        <f t="shared" si="64"/>
        <v>*</v>
      </c>
      <c r="BS803" s="15" t="str">
        <f t="shared" si="65"/>
        <v>*</v>
      </c>
      <c r="BT803" s="157" t="str">
        <f t="shared" si="66"/>
        <v/>
      </c>
    </row>
    <row r="804" spans="1:72" ht="14.45" hidden="1">
      <c r="A804" s="44" t="str">
        <f t="shared" si="62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3"/>
        <v>Aderente</v>
      </c>
      <c r="BR804" s="15" t="str">
        <f t="shared" si="64"/>
        <v>*</v>
      </c>
      <c r="BS804" s="15" t="str">
        <f t="shared" si="65"/>
        <v>*</v>
      </c>
      <c r="BT804" s="157" t="str">
        <f t="shared" si="66"/>
        <v/>
      </c>
    </row>
    <row r="807" spans="1:72">
      <c r="AT807" s="211" t="s">
        <v>1233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7" operator="equal">
      <formula>"ERRO"</formula>
    </cfRule>
  </conditionalFormatting>
  <conditionalFormatting sqref="X4 Y1:Z804">
    <cfRule type="cellIs" dxfId="120" priority="18486" operator="equal">
      <formula>"OPORTUNIDADE"</formula>
    </cfRule>
  </conditionalFormatting>
  <conditionalFormatting sqref="AZ6:AZ804">
    <cfRule type="expression" dxfId="119" priority="18481">
      <formula>$BU6=1</formula>
    </cfRule>
  </conditionalFormatting>
  <conditionalFormatting sqref="BQ6:BQ804">
    <cfRule type="cellIs" dxfId="118" priority="18492" operator="equal">
      <formula>"Produção e Intervalo"</formula>
    </cfRule>
    <cfRule type="cellIs" dxfId="117" priority="18493" operator="equal">
      <formula>"Aderente"</formula>
    </cfRule>
    <cfRule type="cellIs" dxfId="116" priority="18494" operator="equal">
      <formula>"Intervalo"</formula>
    </cfRule>
    <cfRule type="cellIs" dxfId="115" priority="18495" operator="equal">
      <formula>"Produção"</formula>
    </cfRule>
    <cfRule type="cellIs" dxfId="114" priority="18496" operator="equal">
      <formula>"ERRO"</formula>
    </cfRule>
  </conditionalFormatting>
  <conditionalFormatting sqref="BR6:BS804">
    <cfRule type="cellIs" dxfId="113" priority="18474" operator="equal">
      <formula>"*"</formula>
    </cfRule>
    <cfRule type="cellIs" dxfId="112" priority="18475" operator="greaterThanOrEqual">
      <formula>1</formula>
    </cfRule>
    <cfRule type="cellIs" dxfId="111" priority="18476" operator="lessThan">
      <formula>1</formula>
    </cfRule>
  </conditionalFormatting>
  <conditionalFormatting sqref="Y6:Z804">
    <cfRule type="cellIs" dxfId="110" priority="18422" operator="equal">
      <formula>"NÃO"</formula>
    </cfRule>
    <cfRule type="cellIs" dxfId="109" priority="18423" operator="equal">
      <formula>"SIM"</formula>
    </cfRule>
  </conditionalFormatting>
  <conditionalFormatting sqref="Y1047867:Y1048576">
    <cfRule type="cellIs" dxfId="108" priority="18303" operator="equal">
      <formula>"OPORTUNIDADE"</formula>
    </cfRule>
  </conditionalFormatting>
  <conditionalFormatting sqref="Y1047867:Y1048576">
    <cfRule type="cellIs" dxfId="107" priority="18301" operator="equal">
      <formula>"NÃO"</formula>
    </cfRule>
    <cfRule type="cellIs" dxfId="106" priority="18302" operator="equal">
      <formula>"SIM"</formula>
    </cfRule>
  </conditionalFormatting>
  <conditionalFormatting sqref="BK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67:BK78 BK53:BK56 BK58:BK65 BK80:BK804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7">
      <iconSet showValue="0">
        <cfvo type="percent" val="0"/>
        <cfvo type="num" val="1"/>
        <cfvo type="num" val="1" gte="0"/>
      </iconSet>
    </cfRule>
    <cfRule type="iconSet" priority="21808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2 BJ25:BJ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O22 BO6:BO14 BO16:BO19 BO24:BO54 BO56:BO804">
    <cfRule type="iconSet" priority="218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 BN55:BO55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AI6:AI804 F6:F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54 BN56:BN804" xr:uid="{88B2AA1F-3AB2-4B37-8132-5DEC08D79A48}">
      <formula1>INDIRECT(SUBSTITUTE(BM6," ",""))</formula1>
    </dataValidation>
    <dataValidation type="list" allowBlank="1" showInputMessage="1" showErrorMessage="1" sqref="BO16:BO19 BO6:BO14 BO22 BO24:BO54 BO56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1234</v>
      </c>
      <c r="C1" s="20" t="s">
        <v>1235</v>
      </c>
      <c r="E1" s="20" t="s">
        <v>1236</v>
      </c>
      <c r="G1" s="20" t="s">
        <v>1237</v>
      </c>
      <c r="H1" s="22"/>
      <c r="I1" s="20" t="s">
        <v>1238</v>
      </c>
      <c r="J1" s="22"/>
      <c r="K1" s="20" t="s">
        <v>1239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1240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1241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1242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1243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1244</v>
      </c>
      <c r="C4" s="28" t="s">
        <v>1235</v>
      </c>
      <c r="E4" s="22"/>
      <c r="H4" s="22"/>
      <c r="I4" s="28" t="s">
        <v>1123</v>
      </c>
      <c r="J4" s="22"/>
      <c r="K4" s="28" t="s">
        <v>1185</v>
      </c>
      <c r="L4" s="22"/>
      <c r="M4" s="28" t="s">
        <v>1245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1246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1247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1248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1249</v>
      </c>
      <c r="C13" s="2" t="s">
        <v>1250</v>
      </c>
      <c r="D13" s="2" t="s">
        <v>1251</v>
      </c>
      <c r="E13" s="2" t="s">
        <v>1252</v>
      </c>
      <c r="F13" s="2" t="s">
        <v>1253</v>
      </c>
      <c r="G13" s="2" t="s">
        <v>1143</v>
      </c>
      <c r="H13" s="2" t="s">
        <v>1049</v>
      </c>
      <c r="I13" s="2" t="s">
        <v>1160</v>
      </c>
      <c r="J13" s="2" t="s">
        <v>1254</v>
      </c>
      <c r="K13" s="2" t="s">
        <v>1056</v>
      </c>
      <c r="L13" s="2" t="s">
        <v>1109</v>
      </c>
      <c r="M13" s="2" t="s">
        <v>1255</v>
      </c>
      <c r="N13" s="2" t="s">
        <v>1170</v>
      </c>
      <c r="O13" s="2" t="s">
        <v>1256</v>
      </c>
      <c r="P13" s="2" t="s">
        <v>1085</v>
      </c>
      <c r="Q13" s="2" t="s">
        <v>1257</v>
      </c>
      <c r="R13" s="2" t="s">
        <v>1258</v>
      </c>
      <c r="S13" s="2" t="s">
        <v>1184</v>
      </c>
      <c r="T13" s="2" t="s">
        <v>1068</v>
      </c>
      <c r="U13" s="2" t="s">
        <v>1259</v>
      </c>
      <c r="V13" s="26" t="s">
        <v>1260</v>
      </c>
      <c r="W13" s="26" t="s">
        <v>1261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1262</v>
      </c>
      <c r="C14" s="28" t="s">
        <v>1263</v>
      </c>
      <c r="D14" s="28" t="s">
        <v>1264</v>
      </c>
      <c r="E14" s="28" t="s">
        <v>1264</v>
      </c>
      <c r="F14" s="28" t="s">
        <v>1144</v>
      </c>
      <c r="G14" s="28" t="s">
        <v>1144</v>
      </c>
      <c r="H14" s="28" t="s">
        <v>1076</v>
      </c>
      <c r="I14" s="28" t="s">
        <v>1161</v>
      </c>
      <c r="J14" s="28" t="s">
        <v>1265</v>
      </c>
      <c r="K14" s="28" t="s">
        <v>1149</v>
      </c>
      <c r="L14" s="28" t="s">
        <v>1266</v>
      </c>
      <c r="M14" s="28" t="s">
        <v>1266</v>
      </c>
      <c r="N14" s="28" t="s">
        <v>1266</v>
      </c>
      <c r="O14" s="28" t="s">
        <v>1266</v>
      </c>
      <c r="P14" s="28" t="s">
        <v>1085</v>
      </c>
      <c r="Q14" s="28" t="s">
        <v>1267</v>
      </c>
      <c r="R14" s="28" t="s">
        <v>1268</v>
      </c>
      <c r="S14" s="28" t="s">
        <v>1264</v>
      </c>
      <c r="T14" s="28" t="s">
        <v>1264</v>
      </c>
      <c r="U14" s="28" t="s">
        <v>1259</v>
      </c>
      <c r="V14" s="29" t="s">
        <v>1260</v>
      </c>
      <c r="W14" s="29" t="s">
        <v>1261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1269</v>
      </c>
      <c r="B15" s="28" t="s">
        <v>1270</v>
      </c>
      <c r="C15" s="28" t="str">
        <f>""</f>
        <v/>
      </c>
      <c r="D15" s="28"/>
      <c r="E15" s="28"/>
      <c r="F15" s="28"/>
      <c r="G15" s="28" t="s">
        <v>1271</v>
      </c>
      <c r="H15" s="28" t="s">
        <v>1050</v>
      </c>
      <c r="I15" s="28" t="s">
        <v>1272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1143</v>
      </c>
      <c r="R15" s="28" t="s">
        <v>1273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1264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1274</v>
      </c>
      <c r="L16" s="28"/>
      <c r="M16" s="28"/>
      <c r="N16" s="28"/>
      <c r="O16" s="28"/>
      <c r="P16" s="28"/>
      <c r="Q16" s="28"/>
      <c r="R16" s="28" t="s">
        <v>1275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1272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1276</v>
      </c>
      <c r="B28" s="25" t="s">
        <v>1277</v>
      </c>
      <c r="C28" s="25" t="s">
        <v>1278</v>
      </c>
      <c r="D28" s="25" t="s">
        <v>1279</v>
      </c>
      <c r="E28" s="25" t="s">
        <v>1280</v>
      </c>
      <c r="F28" s="25" t="s">
        <v>1281</v>
      </c>
      <c r="G28" s="25" t="s">
        <v>1282</v>
      </c>
      <c r="H28" s="25" t="s">
        <v>1283</v>
      </c>
      <c r="I28" s="25" t="s">
        <v>1284</v>
      </c>
      <c r="J28" s="25" t="s">
        <v>1285</v>
      </c>
      <c r="K28" s="25" t="s">
        <v>1286</v>
      </c>
      <c r="L28" s="25" t="s">
        <v>1287</v>
      </c>
      <c r="M28" s="25" t="s">
        <v>1288</v>
      </c>
      <c r="N28" s="25" t="s">
        <v>1289</v>
      </c>
      <c r="O28" s="25" t="s">
        <v>1290</v>
      </c>
      <c r="P28" s="25" t="s">
        <v>1291</v>
      </c>
      <c r="Q28" s="25" t="s">
        <v>1292</v>
      </c>
      <c r="R28" s="25" t="s">
        <v>1293</v>
      </c>
      <c r="S28" s="25" t="s">
        <v>1294</v>
      </c>
      <c r="T28" s="25" t="s">
        <v>1295</v>
      </c>
      <c r="U28" s="25" t="s">
        <v>1296</v>
      </c>
      <c r="V28" s="25" t="s">
        <v>1297</v>
      </c>
      <c r="W28" s="25" t="s">
        <v>1298</v>
      </c>
      <c r="X28" s="25" t="s">
        <v>1299</v>
      </c>
      <c r="Y28" s="25" t="s">
        <v>1300</v>
      </c>
      <c r="Z28" s="25" t="s">
        <v>1301</v>
      </c>
      <c r="AA28" s="25" t="s">
        <v>1302</v>
      </c>
      <c r="AB28" s="25" t="s">
        <v>1303</v>
      </c>
      <c r="AC28" s="25" t="s">
        <v>1304</v>
      </c>
      <c r="AD28" s="25" t="s">
        <v>1305</v>
      </c>
      <c r="AE28" s="25" t="s">
        <v>1306</v>
      </c>
      <c r="AF28" s="25" t="s">
        <v>1307</v>
      </c>
      <c r="AG28" s="25" t="s">
        <v>1308</v>
      </c>
      <c r="AH28" s="25" t="s">
        <v>1309</v>
      </c>
      <c r="AI28" s="25" t="s">
        <v>1310</v>
      </c>
      <c r="AJ28" s="25" t="s">
        <v>1311</v>
      </c>
      <c r="AK28" s="25" t="s">
        <v>1312</v>
      </c>
      <c r="AL28" s="25" t="s">
        <v>1313</v>
      </c>
      <c r="AM28" s="25" t="s">
        <v>1314</v>
      </c>
      <c r="AN28" s="30" t="s">
        <v>1315</v>
      </c>
      <c r="AO28" s="30" t="s">
        <v>1316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1317</v>
      </c>
      <c r="C29" s="28" t="s">
        <v>1318</v>
      </c>
      <c r="D29" s="28" t="s">
        <v>1144</v>
      </c>
      <c r="E29" s="28" t="s">
        <v>1270</v>
      </c>
      <c r="F29" s="28" t="s">
        <v>1319</v>
      </c>
      <c r="G29" s="28" t="s">
        <v>1320</v>
      </c>
      <c r="H29" s="28" t="s">
        <v>1321</v>
      </c>
      <c r="I29" s="28" t="s">
        <v>1111</v>
      </c>
      <c r="J29" s="28" t="s">
        <v>1062</v>
      </c>
      <c r="K29" s="28" t="s">
        <v>1062</v>
      </c>
      <c r="L29" s="28" t="s">
        <v>1322</v>
      </c>
      <c r="M29" s="28" t="s">
        <v>1051</v>
      </c>
      <c r="N29" s="28" t="s">
        <v>1323</v>
      </c>
      <c r="O29" s="28" t="s">
        <v>1324</v>
      </c>
      <c r="P29" s="28" t="s">
        <v>1325</v>
      </c>
      <c r="Q29" s="28" t="s">
        <v>1326</v>
      </c>
      <c r="R29" s="28" t="s">
        <v>1327</v>
      </c>
      <c r="S29" s="28" t="s">
        <v>1328</v>
      </c>
      <c r="T29" s="28" t="s">
        <v>1329</v>
      </c>
      <c r="U29" s="28" t="s">
        <v>1162</v>
      </c>
      <c r="V29" s="28" t="s">
        <v>1329</v>
      </c>
      <c r="W29" s="28" t="s">
        <v>1162</v>
      </c>
      <c r="X29" s="28" t="s">
        <v>1330</v>
      </c>
      <c r="Y29" s="28" t="s">
        <v>1162</v>
      </c>
      <c r="Z29" s="28" t="s">
        <v>1329</v>
      </c>
      <c r="AA29" s="28" t="s">
        <v>1162</v>
      </c>
      <c r="AB29" s="28" t="s">
        <v>1085</v>
      </c>
      <c r="AC29" s="28" t="s">
        <v>1331</v>
      </c>
      <c r="AD29" s="28" t="s">
        <v>1332</v>
      </c>
      <c r="AE29" s="28" t="s">
        <v>1333</v>
      </c>
      <c r="AF29" s="28" t="s">
        <v>1275</v>
      </c>
      <c r="AG29" s="28" t="s">
        <v>1273</v>
      </c>
      <c r="AH29" s="28" t="s">
        <v>1334</v>
      </c>
      <c r="AI29" s="28" t="s">
        <v>1335</v>
      </c>
      <c r="AJ29" s="28" t="s">
        <v>1062</v>
      </c>
      <c r="AK29" s="28" t="s">
        <v>1335</v>
      </c>
      <c r="AL29" s="28" t="s">
        <v>1062</v>
      </c>
      <c r="AM29" s="28" t="s">
        <v>1259</v>
      </c>
      <c r="AN29" s="29" t="s">
        <v>1260</v>
      </c>
      <c r="AO29" s="29" t="s">
        <v>1261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1271</v>
      </c>
      <c r="E30" s="28"/>
      <c r="F30" s="28" t="s">
        <v>1336</v>
      </c>
      <c r="G30" s="28" t="s">
        <v>1337</v>
      </c>
      <c r="H30" s="28" t="s">
        <v>1338</v>
      </c>
      <c r="I30" s="28" t="s">
        <v>1339</v>
      </c>
      <c r="J30" s="28"/>
      <c r="K30" s="28"/>
      <c r="L30" s="28" t="s">
        <v>1340</v>
      </c>
      <c r="M30" s="28" t="s">
        <v>1341</v>
      </c>
      <c r="N30" s="28" t="s">
        <v>1111</v>
      </c>
      <c r="O30" s="28" t="s">
        <v>1342</v>
      </c>
      <c r="P30" s="28" t="s">
        <v>1343</v>
      </c>
      <c r="Q30" s="28" t="s">
        <v>1166</v>
      </c>
      <c r="R30" s="28"/>
      <c r="S30" s="28" t="s">
        <v>1326</v>
      </c>
      <c r="T30" s="28" t="s">
        <v>1344</v>
      </c>
      <c r="U30" s="28" t="s">
        <v>1111</v>
      </c>
      <c r="V30" s="28" t="s">
        <v>1344</v>
      </c>
      <c r="W30" s="28" t="s">
        <v>1111</v>
      </c>
      <c r="X30" s="28" t="s">
        <v>1344</v>
      </c>
      <c r="Y30" s="28" t="s">
        <v>1111</v>
      </c>
      <c r="Z30" s="28" t="s">
        <v>1344</v>
      </c>
      <c r="AA30" s="28" t="s">
        <v>1345</v>
      </c>
      <c r="AB30" s="28"/>
      <c r="AC30" s="28"/>
      <c r="AD30" s="28"/>
      <c r="AE30" s="28" t="s">
        <v>1346</v>
      </c>
      <c r="AF30" s="28"/>
      <c r="AG30" s="28"/>
      <c r="AH30" s="28"/>
      <c r="AI30" s="28" t="s">
        <v>1347</v>
      </c>
      <c r="AJ30" s="28" t="s">
        <v>1348</v>
      </c>
      <c r="AK30" s="28" t="s">
        <v>1347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1349</v>
      </c>
      <c r="E31" s="28"/>
      <c r="F31" s="28"/>
      <c r="G31" s="28"/>
      <c r="H31" s="28"/>
      <c r="I31" s="28"/>
      <c r="J31" s="28"/>
      <c r="K31" s="28"/>
      <c r="L31" s="28" t="s">
        <v>1350</v>
      </c>
      <c r="M31" s="28" t="s">
        <v>1351</v>
      </c>
      <c r="N31" s="28" t="s">
        <v>1162</v>
      </c>
      <c r="O31" s="28" t="s">
        <v>1352</v>
      </c>
      <c r="P31" s="28" t="s">
        <v>1353</v>
      </c>
      <c r="Q31" s="28" t="s">
        <v>1354</v>
      </c>
      <c r="R31" s="28"/>
      <c r="S31" s="28" t="s">
        <v>1166</v>
      </c>
      <c r="T31" s="28"/>
      <c r="U31" s="28" t="s">
        <v>1355</v>
      </c>
      <c r="V31" s="28"/>
      <c r="W31" s="28" t="s">
        <v>1355</v>
      </c>
      <c r="X31" s="28"/>
      <c r="Y31" s="28" t="s">
        <v>1355</v>
      </c>
      <c r="Z31" s="28"/>
      <c r="AA31" s="28" t="s">
        <v>1355</v>
      </c>
      <c r="AB31" s="28"/>
      <c r="AC31" s="28"/>
      <c r="AD31" s="28"/>
      <c r="AE31" s="28" t="s">
        <v>1356</v>
      </c>
      <c r="AF31" s="28"/>
      <c r="AG31" s="28"/>
      <c r="AH31" s="28"/>
      <c r="AI31" s="28" t="s">
        <v>1357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1358</v>
      </c>
      <c r="E32" s="28"/>
      <c r="F32" s="28"/>
      <c r="G32" s="28"/>
      <c r="H32" s="28"/>
      <c r="I32" s="28"/>
      <c r="J32" s="28"/>
      <c r="K32" s="28"/>
      <c r="L32" s="28" t="s">
        <v>1359</v>
      </c>
      <c r="M32" s="28"/>
      <c r="N32" s="28"/>
      <c r="O32" s="28"/>
      <c r="P32" s="28" t="s">
        <v>1360</v>
      </c>
      <c r="Q32" s="28" t="s">
        <v>1361</v>
      </c>
      <c r="R32" s="28"/>
      <c r="S32" s="28" t="s">
        <v>1354</v>
      </c>
      <c r="T32" s="28"/>
      <c r="U32" s="28" t="s">
        <v>1362</v>
      </c>
      <c r="V32" s="28"/>
      <c r="W32" s="28" t="s">
        <v>1362</v>
      </c>
      <c r="X32" s="28"/>
      <c r="Y32" s="28" t="s">
        <v>1362</v>
      </c>
      <c r="Z32" s="28"/>
      <c r="AA32" s="28" t="s">
        <v>1362</v>
      </c>
      <c r="AB32" s="28"/>
      <c r="AC32" s="28"/>
      <c r="AD32" s="28"/>
      <c r="AE32" s="28"/>
      <c r="AF32" s="28"/>
      <c r="AG32" s="28"/>
      <c r="AH32" s="28"/>
      <c r="AI32" s="28" t="s">
        <v>1350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1363</v>
      </c>
      <c r="E33" s="28"/>
      <c r="F33" s="28"/>
      <c r="G33" s="28"/>
      <c r="H33" s="28"/>
      <c r="I33" s="28"/>
      <c r="J33" s="28"/>
      <c r="K33" s="28"/>
      <c r="L33" s="28" t="s">
        <v>1364</v>
      </c>
      <c r="M33" s="28"/>
      <c r="N33" s="28"/>
      <c r="O33" s="28"/>
      <c r="P33" s="28"/>
      <c r="Q33" s="28" t="s">
        <v>1058</v>
      </c>
      <c r="R33" s="28"/>
      <c r="S33" s="28" t="s">
        <v>1361</v>
      </c>
      <c r="T33" s="28"/>
      <c r="U33" s="28" t="s">
        <v>1365</v>
      </c>
      <c r="V33" s="28"/>
      <c r="W33" s="28" t="s">
        <v>1365</v>
      </c>
      <c r="X33" s="28"/>
      <c r="Y33" s="28" t="s">
        <v>1365</v>
      </c>
      <c r="Z33" s="28"/>
      <c r="AA33" s="28" t="s">
        <v>1365</v>
      </c>
      <c r="AB33" s="28"/>
      <c r="AC33" s="28"/>
      <c r="AD33" s="28"/>
      <c r="AE33" s="28"/>
      <c r="AF33" s="28"/>
      <c r="AG33" s="28"/>
      <c r="AH33" s="28"/>
      <c r="AI33" s="28" t="s">
        <v>1364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1366</v>
      </c>
      <c r="M34" s="28"/>
      <c r="N34" s="28"/>
      <c r="O34" s="28"/>
      <c r="P34" s="28"/>
      <c r="Q34" s="28" t="s">
        <v>1367</v>
      </c>
      <c r="R34" s="28"/>
      <c r="S34" s="28" t="s">
        <v>1058</v>
      </c>
      <c r="T34" s="28"/>
      <c r="U34" s="28" t="s">
        <v>1368</v>
      </c>
      <c r="V34" s="28"/>
      <c r="W34" s="28" t="s">
        <v>1368</v>
      </c>
      <c r="X34" s="28"/>
      <c r="Y34" s="28" t="s">
        <v>1368</v>
      </c>
      <c r="Z34" s="28"/>
      <c r="AA34" s="28" t="s">
        <v>1368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1369</v>
      </c>
      <c r="R35" s="28"/>
      <c r="S35" s="28" t="s">
        <v>1367</v>
      </c>
      <c r="T35" s="28"/>
      <c r="U35" s="28" t="s">
        <v>1370</v>
      </c>
      <c r="V35" s="28"/>
      <c r="W35" s="28" t="s">
        <v>1370</v>
      </c>
      <c r="X35" s="28"/>
      <c r="Y35" s="28" t="s">
        <v>1370</v>
      </c>
      <c r="Z35" s="28"/>
      <c r="AA35" s="28" t="s">
        <v>1370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1371</v>
      </c>
      <c r="R36" s="28"/>
      <c r="S36" s="28" t="s">
        <v>1369</v>
      </c>
      <c r="T36" s="28"/>
      <c r="U36" s="28" t="s">
        <v>1372</v>
      </c>
      <c r="V36" s="28"/>
      <c r="W36" s="28" t="s">
        <v>1372</v>
      </c>
      <c r="X36" s="28"/>
      <c r="Y36" s="28" t="s">
        <v>1372</v>
      </c>
      <c r="Z36" s="28"/>
      <c r="AA36" s="28" t="s">
        <v>1372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1373</v>
      </c>
      <c r="R37" s="28"/>
      <c r="S37" s="28" t="s">
        <v>1371</v>
      </c>
      <c r="T37" s="28"/>
      <c r="U37" s="28" t="s">
        <v>1359</v>
      </c>
      <c r="V37" s="28"/>
      <c r="W37" s="28" t="s">
        <v>1359</v>
      </c>
      <c r="X37" s="28"/>
      <c r="Y37" s="28" t="s">
        <v>1359</v>
      </c>
      <c r="Z37" s="28"/>
      <c r="AA37" s="28" t="s">
        <v>1359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1374</v>
      </c>
      <c r="R38" s="28"/>
      <c r="S38" s="28" t="s">
        <v>1373</v>
      </c>
      <c r="T38" s="28"/>
      <c r="U38" s="28" t="s">
        <v>1375</v>
      </c>
      <c r="V38" s="28"/>
      <c r="W38" s="28" t="s">
        <v>1375</v>
      </c>
      <c r="X38" s="28"/>
      <c r="Y38" s="28" t="s">
        <v>1375</v>
      </c>
      <c r="Z38" s="28"/>
      <c r="AA38" s="28" t="s">
        <v>1375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1376</v>
      </c>
      <c r="R39" s="28"/>
      <c r="S39" s="31" t="s">
        <v>1374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1377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1378</v>
      </c>
      <c r="C3" s="220" t="s">
        <v>1379</v>
      </c>
      <c r="D3" s="220" t="s">
        <v>1380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1381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1382</v>
      </c>
      <c r="E3" s="186" t="s">
        <v>1383</v>
      </c>
      <c r="F3" s="186" t="s">
        <v>1384</v>
      </c>
      <c r="G3" s="186" t="s">
        <v>1385</v>
      </c>
      <c r="H3" s="186" t="s">
        <v>1386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1387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1388</v>
      </c>
      <c r="D10" s="187">
        <v>9049</v>
      </c>
      <c r="E10" s="188">
        <v>46044</v>
      </c>
      <c r="F10" s="187" t="s">
        <v>1389</v>
      </c>
      <c r="G10" s="187" t="s">
        <v>1390</v>
      </c>
      <c r="H10" s="187"/>
    </row>
    <row r="11" spans="3:8">
      <c r="C11" s="187" t="s">
        <v>1388</v>
      </c>
      <c r="D11" s="187">
        <v>9044</v>
      </c>
      <c r="E11" s="188">
        <v>46044</v>
      </c>
      <c r="F11" s="187" t="s">
        <v>1391</v>
      </c>
      <c r="G11" s="187" t="s">
        <v>1392</v>
      </c>
      <c r="H11" s="187"/>
    </row>
    <row r="12" spans="3:8">
      <c r="C12" s="187" t="s">
        <v>1388</v>
      </c>
      <c r="D12" s="187">
        <v>762</v>
      </c>
      <c r="E12" s="188">
        <v>46044</v>
      </c>
      <c r="F12" s="187" t="s">
        <v>1393</v>
      </c>
      <c r="G12" s="187" t="s">
        <v>1392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1394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1395</v>
      </c>
      <c r="C4" s="191" t="s">
        <v>1396</v>
      </c>
      <c r="D4" s="191" t="s">
        <v>1397</v>
      </c>
      <c r="E4" s="191" t="s">
        <v>1398</v>
      </c>
      <c r="F4" s="191" t="s">
        <v>4</v>
      </c>
      <c r="G4" s="191" t="s">
        <v>1399</v>
      </c>
    </row>
    <row r="5" spans="2:7">
      <c r="B5" s="192" t="s">
        <v>1400</v>
      </c>
      <c r="C5" s="192">
        <v>309525</v>
      </c>
      <c r="D5" s="192" t="s">
        <v>1401</v>
      </c>
      <c r="E5" s="192" t="s">
        <v>840</v>
      </c>
      <c r="F5" s="192" t="s">
        <v>1402</v>
      </c>
      <c r="G5" s="193">
        <v>46296</v>
      </c>
    </row>
    <row r="6" spans="2:7">
      <c r="B6" s="192" t="s">
        <v>1403</v>
      </c>
      <c r="C6" s="192">
        <v>257410</v>
      </c>
      <c r="D6" s="192" t="s">
        <v>1404</v>
      </c>
      <c r="E6" s="192" t="s">
        <v>840</v>
      </c>
      <c r="F6" s="192" t="s">
        <v>1402</v>
      </c>
      <c r="G6" s="193"/>
    </row>
    <row r="7" spans="2:7">
      <c r="B7" s="192" t="s">
        <v>1092</v>
      </c>
      <c r="C7" s="192">
        <v>256875</v>
      </c>
      <c r="D7" s="192" t="s">
        <v>1405</v>
      </c>
      <c r="E7" s="192" t="s">
        <v>840</v>
      </c>
      <c r="F7" s="192" t="s">
        <v>1402</v>
      </c>
      <c r="G7" s="193">
        <v>46296</v>
      </c>
    </row>
    <row r="8" spans="2:7">
      <c r="B8" s="192" t="s">
        <v>1406</v>
      </c>
      <c r="C8" s="192">
        <v>257278</v>
      </c>
      <c r="D8" s="192" t="s">
        <v>1407</v>
      </c>
      <c r="E8" s="192" t="s">
        <v>831</v>
      </c>
      <c r="F8" s="192" t="s">
        <v>1408</v>
      </c>
      <c r="G8" s="193">
        <v>46235</v>
      </c>
    </row>
    <row r="9" spans="2:7">
      <c r="B9" s="192" t="s">
        <v>1409</v>
      </c>
      <c r="C9" s="192">
        <v>257033</v>
      </c>
      <c r="D9" s="192" t="s">
        <v>1410</v>
      </c>
      <c r="E9" s="192" t="s">
        <v>831</v>
      </c>
      <c r="F9" s="192" t="s">
        <v>21</v>
      </c>
      <c r="G9" s="192" t="s">
        <v>1411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1412</v>
      </c>
      <c r="C2" s="83" t="s">
        <v>978</v>
      </c>
      <c r="D2" s="83" t="s">
        <v>980</v>
      </c>
      <c r="E2" s="83" t="s">
        <v>1413</v>
      </c>
      <c r="F2" s="83" t="s">
        <v>1414</v>
      </c>
      <c r="G2" s="83" t="s">
        <v>1415</v>
      </c>
      <c r="H2" s="83" t="s">
        <v>1416</v>
      </c>
      <c r="I2" s="83" t="s">
        <v>1417</v>
      </c>
      <c r="J2" s="83" t="s">
        <v>1418</v>
      </c>
      <c r="K2" s="109" t="s">
        <v>1419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OPORTUNIDADE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OPORTUNIDADE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>
        <f>IF(FN_MC!B66="","*",FN_MC!B66)</f>
        <v>46085</v>
      </c>
      <c r="D59" s="101" t="str">
        <f>IF(FN_MC!D66="","*",FN_MC!D66)</f>
        <v>E14</v>
      </c>
      <c r="E59" s="101" t="str">
        <f>IF(FN_MC!H66="","*",FN_MC!H66)</f>
        <v>PSS2</v>
      </c>
      <c r="F59" s="114" t="str">
        <f>IF(FN_MC!M66="","*",FN_MC!M66)</f>
        <v>PSS-PIT</v>
      </c>
      <c r="G59" s="101" t="str">
        <f>IF(FN_MC!I66="","*",FN_MC!I66)</f>
        <v>PIT2</v>
      </c>
      <c r="H59" s="101" t="str">
        <f>IF(FN_MC!AB66="","*",FN_MC!AB66)</f>
        <v>FIXO</v>
      </c>
      <c r="I59" s="101" t="str">
        <f>IF(FN_MC!AC66="","*",FN_MC!AC66)</f>
        <v>*</v>
      </c>
      <c r="J59" s="102">
        <f>IF(FN_MC!AA66="","*",FN_MC!AA66)</f>
        <v>1</v>
      </c>
      <c r="K59" s="112">
        <f>IF(FN_MC!AD66="","*",FN_MC!AD66)</f>
        <v>0.91666666666666663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A60</v>
      </c>
      <c r="E61" s="101" t="str">
        <f>IF(FN_MC!H68="","*",FN_MC!H68)</f>
        <v>TGR512</v>
      </c>
      <c r="F61" s="114" t="str">
        <f>IF(FN_MC!M68="","*",FN_MC!M68)</f>
        <v>TGR-TRO</v>
      </c>
      <c r="G61" s="101" t="str">
        <f>IF(FN_MC!I68="","*",FN_MC!I68)</f>
        <v>744TEX</v>
      </c>
      <c r="H61" s="101" t="str">
        <f>IF(FN_MC!AB68="","*",FN_MC!AB68)</f>
        <v>FIXO</v>
      </c>
      <c r="I61" s="101" t="str">
        <f>IF(FN_MC!AC68="","*",FN_MC!AC68)</f>
        <v>*</v>
      </c>
      <c r="J61" s="102">
        <f>IF(FN_MC!AA68="","*",FN_MC!AA68)</f>
        <v>1</v>
      </c>
      <c r="K61" s="112">
        <f>IF(FN_MC!AD68="","*",FN_MC!AD68)</f>
        <v>0.29166666666666669</v>
      </c>
    </row>
    <row r="62" spans="2:11" hidden="1">
      <c r="B62" s="100" t="str">
        <f>IF(FN_MC!Y69="","*",FN_MC!Y69)</f>
        <v>OPORTUNIDADE</v>
      </c>
      <c r="C62" s="101">
        <f>IF(FN_MC!B69="","*",FN_MC!B69)</f>
        <v>46086</v>
      </c>
      <c r="D62" s="101" t="str">
        <f>IF(FN_MC!D69="","*",FN_MC!D69)</f>
        <v>V86</v>
      </c>
      <c r="E62" s="101" t="str">
        <f>IF(FN_MC!H69="","*",FN_MC!H69)</f>
        <v>TIQ2</v>
      </c>
      <c r="F62" s="114" t="str">
        <f>IF(FN_MC!M69="","*",FN_MC!M69)</f>
        <v>TBS-TAL</v>
      </c>
      <c r="G62" s="101" t="str">
        <f>IF(FN_MC!I69="","*",FN_MC!I69)</f>
        <v>TIQ2</v>
      </c>
      <c r="H62" s="101" t="str">
        <f>IF(FN_MC!AB69="","*",FN_MC!AB69)</f>
        <v>FIXO</v>
      </c>
      <c r="I62" s="101" t="str">
        <f>IF(FN_MC!AC69="","*",FN_MC!AC69)</f>
        <v>*</v>
      </c>
      <c r="J62" s="102">
        <f>IF(FN_MC!AA69="","*",FN_MC!AA69)</f>
        <v>1</v>
      </c>
      <c r="K62" s="112">
        <f>IF(FN_MC!AD69="","*",FN_MC!AD69)</f>
        <v>0.29166666666666669</v>
      </c>
    </row>
    <row r="63" spans="2:11" hidden="1">
      <c r="B63" s="100" t="str">
        <f>IF(FN_MC!Y70="","*",FN_MC!Y70)</f>
        <v>OPORTUNIDADE</v>
      </c>
      <c r="C63" s="101">
        <f>IF(FN_MC!B70="","*",FN_MC!B70)</f>
        <v>46086</v>
      </c>
      <c r="D63" s="101" t="str">
        <f>IF(FN_MC!D70="","*",FN_MC!D70)</f>
        <v>W70</v>
      </c>
      <c r="E63" s="101" t="str">
        <f>IF(FN_MC!H70="","*",FN_MC!H70)</f>
        <v>TGR2</v>
      </c>
      <c r="F63" s="114" t="str">
        <f>IF(FN_MC!M70="","*",FN_MC!M70)</f>
        <v>TPC-TVL</v>
      </c>
      <c r="G63" s="101" t="str">
        <f>IF(FN_MC!I70="","*",FN_MC!I70)</f>
        <v>TGR2</v>
      </c>
      <c r="H63" s="101" t="str">
        <f>IF(FN_MC!AB70="","*",FN_MC!AB70)</f>
        <v>FIXO</v>
      </c>
      <c r="I63" s="101" t="str">
        <f>IF(FN_MC!AC70="","*",FN_MC!AC70)</f>
        <v>*</v>
      </c>
      <c r="J63" s="102" t="str">
        <f>IF(FN_MC!AA70="","*",FN_MC!AA70)</f>
        <v>2 Enio e Daniel</v>
      </c>
      <c r="K63" s="112">
        <f>IF(FN_MC!AD70="","*",FN_MC!AD70)</f>
        <v>0.29166666666666669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OPORTUNIDADE</v>
      </c>
      <c r="C65" s="101">
        <f>IF(FN_MC!B72="","*",FN_MC!B72)</f>
        <v>46086</v>
      </c>
      <c r="D65" s="101" t="str">
        <f>IF(FN_MC!D72="","*",FN_MC!D72)</f>
        <v>ELSON (TF-526)</v>
      </c>
      <c r="E65" s="101" t="str">
        <f>IF(FN_MC!H72="","*",FN_MC!H72)</f>
        <v>-</v>
      </c>
      <c r="F65" s="114" t="str">
        <f>IF(FN_MC!M72="","*",FN_MC!M72)</f>
        <v>TOM</v>
      </c>
      <c r="G65" s="101" t="str">
        <f>IF(FN_MC!I72="","*",FN_MC!I72)</f>
        <v>-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-</v>
      </c>
    </row>
    <row r="66" spans="2:11" hidden="1">
      <c r="B66" s="100" t="str">
        <f>IF(FN_MC!Y73="","*",FN_MC!Y73)</f>
        <v>OPORTUNIDADE</v>
      </c>
      <c r="C66" s="101">
        <f>IF(FN_MC!B73="","*",FN_MC!B73)</f>
        <v>46086</v>
      </c>
      <c r="D66" s="101" t="str">
        <f>IF(FN_MC!D73="","*",FN_MC!D73)</f>
        <v>A60</v>
      </c>
      <c r="E66" s="101" t="str">
        <f>IF(FN_MC!H73="","*",FN_MC!H73)</f>
        <v>TCS291</v>
      </c>
      <c r="F66" s="114" t="str">
        <f>IF(FN_MC!M73="","*",FN_MC!M73)</f>
        <v>TCS-TGR</v>
      </c>
      <c r="G66" s="101" t="str">
        <f>IF(FN_MC!I73="","*",FN_MC!I73)</f>
        <v>TGR512</v>
      </c>
      <c r="H66" s="101" t="str">
        <f>IF(FN_MC!AB73="","*",FN_MC!AB73)</f>
        <v>FIXO</v>
      </c>
      <c r="I66" s="101" t="str">
        <f>IF(FN_MC!AC73="","*",FN_MC!AC73)</f>
        <v>*</v>
      </c>
      <c r="J66" s="102">
        <f>IF(FN_MC!AA73="","*",FN_MC!AA73)</f>
        <v>1</v>
      </c>
      <c r="K66" s="112">
        <f>IF(FN_MC!AD73="","*",FN_MC!AD73)</f>
        <v>0.29166666666666669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OPORTUNIDADE</v>
      </c>
      <c r="C68" s="101">
        <f>IF(FN_MC!B75="","*",FN_MC!B75)</f>
        <v>46086</v>
      </c>
      <c r="D68" s="101" t="str">
        <f>IF(FN_MC!D75="","*",FN_MC!D75)</f>
        <v>V48</v>
      </c>
      <c r="E68" s="101" t="str">
        <f>IF(FN_MC!H75="","*",FN_MC!H75)</f>
        <v>TVI2</v>
      </c>
      <c r="F68" s="114" t="str">
        <f>IF(FN_MC!M75="","*",FN_MC!M75)</f>
        <v>TVI-TJA</v>
      </c>
      <c r="G68" s="101" t="str">
        <f>IF(FN_MC!I75="","*",FN_MC!I75)</f>
        <v>TVI2</v>
      </c>
      <c r="H68" s="101" t="str">
        <f>IF(FN_MC!AB75="","*",FN_MC!AB75)</f>
        <v>FIXO</v>
      </c>
      <c r="I68" s="101" t="str">
        <f>IF(FN_MC!AC75="","*",FN_MC!AC75)</f>
        <v>*</v>
      </c>
      <c r="J68" s="102">
        <f>IF(FN_MC!AA75="","*",FN_MC!AA75)</f>
        <v>1</v>
      </c>
      <c r="K68" s="112">
        <f>IF(FN_MC!AD75="","*",FN_MC!AD75)</f>
        <v>0.29166666666666669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OPORTUNIDADE</v>
      </c>
      <c r="C71" s="101">
        <f>IF(FN_MC!B78="","*",FN_MC!B78)</f>
        <v>46086</v>
      </c>
      <c r="D71" s="101" t="str">
        <f>IF(FN_MC!D78="","*",FN_MC!D78)</f>
        <v>BRUNO (TF-525)</v>
      </c>
      <c r="E71" s="101" t="str">
        <f>IF(FN_MC!H78="","*",FN_MC!H78)</f>
        <v>-</v>
      </c>
      <c r="F71" s="114" t="str">
        <f>IF(FN_MC!M78="","*",FN_MC!M78)</f>
        <v>TVI-TJA</v>
      </c>
      <c r="G71" s="101" t="str">
        <f>IF(FN_MC!I78="","*",FN_MC!I78)</f>
        <v>-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-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W48</v>
      </c>
      <c r="E72" s="101" t="str">
        <f>IF(FN_MC!H79="","*",FN_MC!H79)</f>
        <v>TIN2</v>
      </c>
      <c r="F72" s="114" t="str">
        <f>IF(FN_MC!M79="","*",FN_MC!M79)</f>
        <v>TIN</v>
      </c>
      <c r="G72" s="101" t="str">
        <f>IF(FN_MC!I79="","*",FN_MC!I79)</f>
        <v>TIN</v>
      </c>
      <c r="H72" s="101" t="str">
        <f>IF(FN_MC!AB79="","*",FN_MC!AB79)</f>
        <v>FIXO</v>
      </c>
      <c r="I72" s="101" t="str">
        <f>IF(FN_MC!AC79="","*",FN_MC!AC79)</f>
        <v>*</v>
      </c>
      <c r="J72" s="102">
        <f>IF(FN_MC!AA79="","*",FN_MC!AA79)</f>
        <v>1</v>
      </c>
      <c r="K72" s="112">
        <f>IF(FN_MC!AD79="","*",FN_MC!AD79)</f>
        <v>0.29166666666666669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OPORTUNIDADE</v>
      </c>
      <c r="C74" s="101">
        <f>IF(FN_MC!B81="","*",FN_MC!B81)</f>
        <v>46086</v>
      </c>
      <c r="D74" s="101" t="str">
        <f>IF(FN_MC!D81="","*",FN_MC!D81)</f>
        <v>E18</v>
      </c>
      <c r="E74" s="101" t="str">
        <f>IF(FN_MC!H81="","*",FN_MC!H81)</f>
        <v>ZIQZQY</v>
      </c>
      <c r="F74" s="114" t="str">
        <f>IF(FN_MC!M81="","*",FN_MC!M81)</f>
        <v>ZIQ-ZQY</v>
      </c>
      <c r="G74" s="101" t="str">
        <f>IF(FN_MC!I81="","*",FN_MC!I81)</f>
        <v>ZIQZQY</v>
      </c>
      <c r="H74" s="101" t="str">
        <f>IF(FN_MC!AB81="","*",FN_MC!AB81)</f>
        <v>FIXO</v>
      </c>
      <c r="I74" s="101" t="str">
        <f>IF(FN_MC!AC81="","*",FN_MC!AC81)</f>
        <v>*</v>
      </c>
      <c r="J74" s="102">
        <f>IF(FN_MC!AA81="","*",FN_MC!AA81)</f>
        <v>1</v>
      </c>
      <c r="K74" s="112">
        <f>IF(FN_MC!AD81="","*",FN_MC!AD81)</f>
        <v>0.29166666666666669</v>
      </c>
    </row>
    <row r="75" spans="2:11" hidden="1">
      <c r="B75" s="100" t="str">
        <f>IF(FN_MC!Y82="","*",FN_MC!Y82)</f>
        <v>OPORTUNIDADE</v>
      </c>
      <c r="C75" s="101">
        <f>IF(FN_MC!B82="","*",FN_MC!B82)</f>
        <v>46086</v>
      </c>
      <c r="D75" s="101" t="str">
        <f>IF(FN_MC!D82="","*",FN_MC!D82)</f>
        <v>E14</v>
      </c>
      <c r="E75" s="101" t="str">
        <f>IF(FN_MC!H82="","*",FN_MC!H82)</f>
        <v>PIT2</v>
      </c>
      <c r="F75" s="114" t="str">
        <f>IF(FN_MC!M82="","*",FN_MC!M82)</f>
        <v>PIT-POU</v>
      </c>
      <c r="G75" s="101" t="str">
        <f>IF(FN_MC!I82="","*",FN_MC!I82)</f>
        <v>POU2</v>
      </c>
      <c r="H75" s="101" t="str">
        <f>IF(FN_MC!AB82="","*",FN_MC!AB82)</f>
        <v>FIXO</v>
      </c>
      <c r="I75" s="101" t="str">
        <f>IF(FN_MC!AC82="","*",FN_MC!AC82)</f>
        <v>*</v>
      </c>
      <c r="J75" s="102">
        <f>IF(FN_MC!AA82="","*",FN_MC!AA82)</f>
        <v>1</v>
      </c>
      <c r="K75" s="112">
        <f>IF(FN_MC!AD82="","*",FN_MC!AD82)</f>
        <v>0.91666666666666663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abSelected="1" topLeftCell="A2" workbookViewId="0">
      <selection activeCell="B911" sqref="B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1420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1421</v>
      </c>
      <c r="B2" s="91" t="s">
        <v>1422</v>
      </c>
      <c r="C2" s="91" t="s">
        <v>598</v>
      </c>
      <c r="D2" s="92" t="s">
        <v>993</v>
      </c>
      <c r="E2" s="92" t="s">
        <v>4</v>
      </c>
      <c r="F2" s="92" t="s">
        <v>1423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1424</v>
      </c>
      <c r="T2" s="94" t="s">
        <v>996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Extra</v>
      </c>
      <c r="C63" s="95" t="str">
        <f>IF(FN_MC!Z66="","*",FN_MC!Z66)</f>
        <v>*</v>
      </c>
      <c r="D63" s="96" t="str">
        <f>IF(FN_MC!S66="","*",FN_MC!S66)</f>
        <v>MALHA CENTRAL</v>
      </c>
      <c r="E63" s="96" t="str">
        <f>IF(FN_MC!T66="","*",FN_MC!T66)</f>
        <v>PRV-POV</v>
      </c>
      <c r="F63" s="96">
        <f>IF(FN_MC!B66="","*",FN_MC!B66)</f>
        <v>46085</v>
      </c>
      <c r="G63" s="96" t="str">
        <f>IF(FN_MC!D66="","*",FN_MC!D66)</f>
        <v>E14</v>
      </c>
      <c r="H63" s="96" t="str">
        <f>IF(FN_MC!F66="","*",FN_MC!F66)</f>
        <v>MECANIZAÇÃO - ESMERILHADORA</v>
      </c>
      <c r="I63" s="96" t="str">
        <f>IF(FN_MC!H66="","*",FN_MC!H66)</f>
        <v>PSS2</v>
      </c>
      <c r="J63" s="96" t="str">
        <f>IF(FN_MC!I66="","*",FN_MC!I66)</f>
        <v>PIT2</v>
      </c>
      <c r="K63" s="96" t="str">
        <f>IF(FN_MC!M66="","*",FN_MC!M66)</f>
        <v>PSS-PIT</v>
      </c>
      <c r="L63" s="196" t="str">
        <f>IF(FN_MC!N66="","*",FN_MC!N66)</f>
        <v>PSSPIT</v>
      </c>
      <c r="M63" s="97">
        <f>IF(FN_MC!J66="","*",FN_MC!J66)</f>
        <v>103</v>
      </c>
      <c r="N63" s="183">
        <f>IF(FN_MC!K66="","*",FN_MC!K66)</f>
        <v>2031</v>
      </c>
      <c r="O63" s="183" t="str">
        <f>IF(FN_MC!L66="","*",FN_MC!L66)</f>
        <v>-</v>
      </c>
      <c r="P63" s="107">
        <f>IF(FN_MC!O66="","*",FN_MC!O66)</f>
        <v>0.99930555555555556</v>
      </c>
      <c r="Q63" s="107">
        <f>IF(FN_MC!P66="","*",FN_MC!P66)</f>
        <v>4.1666666666666664E-2</v>
      </c>
      <c r="R63" s="96" t="str">
        <f>IF(FN_MC!Q66="","*",CONCATENATE(FN_MC!Q66," ",FN_MC!R66))</f>
        <v>50000 M</v>
      </c>
      <c r="S63" s="96" t="str">
        <f>IF(FN_MC!V66="","*",FN_MC!V66)</f>
        <v>Fernanda</v>
      </c>
      <c r="T63" s="96" t="str">
        <f>IF(FN_MC!W66="","*",FN_MC!W66)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TGR-TRO</v>
      </c>
      <c r="F65" s="96" t="str">
        <f>IF(FN_MC!B68="","*",FN_MC!B68)</f>
        <v>*</v>
      </c>
      <c r="G65" s="96" t="str">
        <f>IF(FN_MC!D68="","*",FN_MC!D68)</f>
        <v>A60</v>
      </c>
      <c r="H65" s="96" t="str">
        <f>IF(FN_MC!F68="","*",FN_MC!F68)</f>
        <v>DETECÇÃO - RONDA 7 DIAS</v>
      </c>
      <c r="I65" s="96" t="str">
        <f>IF(FN_MC!H68="","*",FN_MC!H68)</f>
        <v>TGR512</v>
      </c>
      <c r="J65" s="96" t="str">
        <f>IF(FN_MC!I68="","*",FN_MC!I68)</f>
        <v>744TEX</v>
      </c>
      <c r="K65" s="96" t="str">
        <f>IF(FN_MC!M68="","*",FN_MC!M68)</f>
        <v>TGR-TRO</v>
      </c>
      <c r="L65" s="196" t="str">
        <f>IF(FN_MC!N68="","*",FN_MC!N68)</f>
        <v>TGRTRO</v>
      </c>
      <c r="M65" s="97">
        <f>IF(FN_MC!J68="","*",FN_MC!J68)</f>
        <v>98</v>
      </c>
      <c r="N65" s="183">
        <f>IF(FN_MC!K68="","*",FN_MC!K68)</f>
        <v>503</v>
      </c>
      <c r="O65" s="183" t="str">
        <f>IF(FN_MC!L68="","*",FN_MC!L68)</f>
        <v>-</v>
      </c>
      <c r="P65" s="107">
        <f>IF(FN_MC!O68="","*",FN_MC!O68)</f>
        <v>0.33333333333333331</v>
      </c>
      <c r="Q65" s="107">
        <f>IF(FN_MC!P68="","*",FN_MC!P68)</f>
        <v>4.1666666666666664E-2</v>
      </c>
      <c r="R65" s="96" t="str">
        <f>IF(FN_MC!Q68="","*",CONCATENATE(FN_MC!Q68," ",FN_MC!R68))</f>
        <v>250 KM</v>
      </c>
      <c r="S65" s="96" t="str">
        <f>IF(FN_MC!V68="","*",FN_MC!V68)</f>
        <v>Daniel</v>
      </c>
      <c r="T65" s="96" t="str">
        <f>IF(FN_MC!W68="","*",FN_MC!W68)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TGR-TRO</v>
      </c>
      <c r="F66" s="96">
        <f>IF(FN_MC!B69="","*",FN_MC!B69)</f>
        <v>46086</v>
      </c>
      <c r="G66" s="96" t="str">
        <f>IF(FN_MC!D69="","*",FN_MC!D69)</f>
        <v>V86</v>
      </c>
      <c r="H66" s="96" t="str">
        <f>IF(FN_MC!F69="","*",FN_MC!F69)</f>
        <v>MECANIZAÇÃO - SOCADORA</v>
      </c>
      <c r="I66" s="96" t="str">
        <f>IF(FN_MC!H69="","*",FN_MC!H69)</f>
        <v>TIQ2</v>
      </c>
      <c r="J66" s="96" t="str">
        <f>IF(FN_MC!I69="","*",FN_MC!I69)</f>
        <v>TIQ2</v>
      </c>
      <c r="K66" s="96" t="str">
        <f>IF(FN_MC!M69="","*",FN_MC!M69)</f>
        <v>TBS-TAL</v>
      </c>
      <c r="L66" s="196" t="str">
        <f>IF(FN_MC!N69="","*",FN_MC!N69)</f>
        <v>TBS671</v>
      </c>
      <c r="M66" s="97">
        <f>IF(FN_MC!J69="","*",FN_MC!J69)</f>
        <v>98</v>
      </c>
      <c r="N66" s="183">
        <f>IF(FN_MC!K69="","*",FN_MC!K69)</f>
        <v>664</v>
      </c>
      <c r="O66" s="183">
        <f>IF(FN_MC!L69="","*",FN_MC!L69)</f>
        <v>667</v>
      </c>
      <c r="P66" s="107">
        <f>IF(FN_MC!O69="","*",FN_MC!O69)</f>
        <v>0.41666666666666669</v>
      </c>
      <c r="Q66" s="107">
        <f>IF(FN_MC!P69="","*",FN_MC!P69)</f>
        <v>6.25E-2</v>
      </c>
      <c r="R66" s="96" t="str">
        <f>IF(FN_MC!Q69="","*",CONCATENATE(FN_MC!Q69," ",FN_MC!R69))</f>
        <v>840 M</v>
      </c>
      <c r="S66" s="96" t="str">
        <f>IF(FN_MC!V69="","*",FN_MC!V69)</f>
        <v>Camila</v>
      </c>
      <c r="T66" s="96" t="str">
        <f>IF(FN_MC!W69="","*",FN_MC!W69)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TCS-TGR</v>
      </c>
      <c r="F67" s="96">
        <f>IF(FN_MC!B70="","*",FN_MC!B70)</f>
        <v>46086</v>
      </c>
      <c r="G67" s="96" t="str">
        <f>IF(FN_MC!D70="","*",FN_MC!D70)</f>
        <v>W70</v>
      </c>
      <c r="H67" s="96" t="str">
        <f>IF(FN_MC!F70="","*",FN_MC!F70)</f>
        <v>PDM - PEDRA - DESCARGA</v>
      </c>
      <c r="I67" s="96" t="str">
        <f>IF(FN_MC!H70="","*",FN_MC!H70)</f>
        <v>TGR2</v>
      </c>
      <c r="J67" s="96" t="str">
        <f>IF(FN_MC!I70="","*",FN_MC!I70)</f>
        <v>TGR2</v>
      </c>
      <c r="K67" s="96" t="str">
        <f>IF(FN_MC!M70="","*",FN_MC!M70)</f>
        <v>TPC-TVL</v>
      </c>
      <c r="L67" s="196" t="str">
        <f>IF(FN_MC!N70="","*",FN_MC!N70)</f>
        <v>440TVL</v>
      </c>
      <c r="M67" s="97">
        <f>IF(FN_MC!J70="","*",FN_MC!J70)</f>
        <v>74</v>
      </c>
      <c r="N67" s="183">
        <f>IF(FN_MC!K70="","*",FN_MC!K70)</f>
        <v>444.72500000000002</v>
      </c>
      <c r="O67" s="183">
        <f>IF(FN_MC!L70="","*",FN_MC!L70)</f>
        <v>440</v>
      </c>
      <c r="P67" s="107">
        <f>IF(FN_MC!O70="","*",FN_MC!O70)</f>
        <v>0.41666666666666669</v>
      </c>
      <c r="Q67" s="107">
        <f>IF(FN_MC!P70="","*",FN_MC!P70)</f>
        <v>8.3333333333333329E-2</v>
      </c>
      <c r="R67" s="96" t="str">
        <f>IF(FN_MC!Q70="","*",CONCATENATE(FN_MC!Q70," ",FN_MC!R70))</f>
        <v>10 VAGÕES</v>
      </c>
      <c r="S67" s="96" t="str">
        <f>IF(FN_MC!V70="","*",FN_MC!V70)</f>
        <v>Elton</v>
      </c>
      <c r="T67" s="96" t="str">
        <f>IF(FN_MC!W70="","*",FN_MC!W70)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TCS-TGR</v>
      </c>
      <c r="F69" s="96">
        <f>IF(FN_MC!B72="","*",FN_MC!B72)</f>
        <v>46086</v>
      </c>
      <c r="G69" s="96" t="str">
        <f>IF(FN_MC!D72="","*",FN_MC!D72)</f>
        <v>ELSON (TF-526)</v>
      </c>
      <c r="H69" s="96" t="str">
        <f>IF(FN_MC!F72="","*",FN_MC!F72)</f>
        <v>PDM - SOLDA</v>
      </c>
      <c r="I69" s="96" t="str">
        <f>IF(FN_MC!H72="","*",FN_MC!H72)</f>
        <v>-</v>
      </c>
      <c r="J69" s="96" t="str">
        <f>IF(FN_MC!I72="","*",FN_MC!I72)</f>
        <v>-</v>
      </c>
      <c r="K69" s="96" t="str">
        <f>IF(FN_MC!M72="","*",FN_MC!M72)</f>
        <v>TOM</v>
      </c>
      <c r="L69" s="196" t="str">
        <f>IF(FN_MC!N72="","*",FN_MC!N72)</f>
        <v>TOM2</v>
      </c>
      <c r="M69" s="97">
        <f>IF(FN_MC!J72="","*",FN_MC!J72)</f>
        <v>74</v>
      </c>
      <c r="N69" s="183">
        <f>IF(FN_MC!K72="","*",FN_MC!K72)</f>
        <v>403.5</v>
      </c>
      <c r="O69" s="183" t="str">
        <f>IF(FN_MC!L72="","*",FN_MC!L72)</f>
        <v>-</v>
      </c>
      <c r="P69" s="107">
        <f>IF(FN_MC!O72="","*",FN_MC!O72)</f>
        <v>0.375</v>
      </c>
      <c r="Q69" s="107">
        <f>IF(FN_MC!P72="","*",FN_MC!P72)</f>
        <v>8.3333333333333329E-2</v>
      </c>
      <c r="R69" s="96" t="str">
        <f>IF(FN_MC!Q72="","*",CONCATENATE(FN_MC!Q72," ",FN_MC!R72))</f>
        <v>2 Nº DE SOLDA</v>
      </c>
      <c r="S69" s="96" t="str">
        <f>IF(FN_MC!V72="","*",FN_MC!V72)</f>
        <v>Elson</v>
      </c>
      <c r="T69" s="96" t="str">
        <f>IF(FN_MC!W72="","*",FN_MC!W72)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OPORTUNIDADE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TMI-TCS</v>
      </c>
      <c r="F70" s="96">
        <f>IF(FN_MC!B73="","*",FN_MC!B73)</f>
        <v>46086</v>
      </c>
      <c r="G70" s="96" t="str">
        <f>IF(FN_MC!D73="","*",FN_MC!D73)</f>
        <v>A60</v>
      </c>
      <c r="H70" s="96" t="str">
        <f>IF(FN_MC!F73="","*",FN_MC!F73)</f>
        <v>DETECÇÃO - RONDA 7 DIAS</v>
      </c>
      <c r="I70" s="96" t="str">
        <f>IF(FN_MC!H73="","*",FN_MC!H73)</f>
        <v>TCS291</v>
      </c>
      <c r="J70" s="96" t="str">
        <f>IF(FN_MC!I73="","*",FN_MC!I73)</f>
        <v>TGR512</v>
      </c>
      <c r="K70" s="96" t="str">
        <f>IF(FN_MC!M73="","*",FN_MC!M73)</f>
        <v>TCS-TGR</v>
      </c>
      <c r="L70" s="196" t="str">
        <f>IF(FN_MC!N73="","*",FN_MC!N73)</f>
        <v>TCSTGR</v>
      </c>
      <c r="M70" s="97">
        <f>IF(FN_MC!J73="","*",FN_MC!J73)</f>
        <v>74</v>
      </c>
      <c r="N70" s="183">
        <f>IF(FN_MC!K73="","*",FN_MC!K73)</f>
        <v>290.7</v>
      </c>
      <c r="O70" s="183" t="str">
        <f>IF(FN_MC!L73="","*",FN_MC!L73)</f>
        <v>-</v>
      </c>
      <c r="P70" s="107">
        <f>IF(FN_MC!O73="","*",FN_MC!O73)</f>
        <v>0.33333333333333331</v>
      </c>
      <c r="Q70" s="107">
        <f>IF(FN_MC!P73="","*",FN_MC!P73)</f>
        <v>4.1666666666666664E-2</v>
      </c>
      <c r="R70" s="96" t="str">
        <f>IF(FN_MC!Q73="","*",CONCATENATE(FN_MC!Q73," ",FN_MC!R73))</f>
        <v>210 KM</v>
      </c>
      <c r="S70" s="96" t="str">
        <f>IF(FN_MC!V73="","*",FN_MC!V73)</f>
        <v>Daniel</v>
      </c>
      <c r="T70" s="96" t="str">
        <f>IF(FN_MC!W73="","*",FN_MC!W73)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V48</v>
      </c>
      <c r="H72" s="96" t="str">
        <f>IF(FN_MC!F75="","*",FN_MC!F75)</f>
        <v>MODERNIZAÇÃO - SOCADORA</v>
      </c>
      <c r="I72" s="96" t="str">
        <f>IF(FN_MC!H75="","*",FN_MC!H75)</f>
        <v>TVI2</v>
      </c>
      <c r="J72" s="96" t="str">
        <f>IF(FN_MC!I75="","*",FN_MC!I75)</f>
        <v>TVI2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237.47200000000001</v>
      </c>
      <c r="O72" s="183">
        <f>IF(FN_MC!L75="","*",FN_MC!L75)</f>
        <v>242</v>
      </c>
      <c r="P72" s="107">
        <f>IF(FN_MC!O75="","*",FN_MC!O75)</f>
        <v>0.375</v>
      </c>
      <c r="Q72" s="107">
        <f>IF(FN_MC!P75="","*",FN_MC!P75)</f>
        <v>4.1666666666666664E-2</v>
      </c>
      <c r="R72" s="96" t="str">
        <f>IF(FN_MC!Q75="","*",CONCATENATE(FN_MC!Q75," ",FN_MC!R75))</f>
        <v>375 M</v>
      </c>
      <c r="S72" s="96" t="str">
        <f>IF(FN_MC!V75="","*",FN_MC!V75)</f>
        <v>Augusto/ Efraim</v>
      </c>
      <c r="T72" s="96" t="str">
        <f>IF(FN_MC!W75="","*",FN_MC!W75)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OPORTUNIDADE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BRUNO (TF-525)</v>
      </c>
      <c r="H75" s="96" t="str">
        <f>IF(FN_MC!F78="","*",FN_MC!F78)</f>
        <v>PDM - SOLDA</v>
      </c>
      <c r="I75" s="96" t="str">
        <f>IF(FN_MC!H78="","*",FN_MC!H78)</f>
        <v>-</v>
      </c>
      <c r="J75" s="96" t="str">
        <f>IF(FN_MC!I78="","*",FN_MC!I78)</f>
        <v>-</v>
      </c>
      <c r="K75" s="96" t="str">
        <f>IF(FN_MC!M78="","*",FN_MC!M78)</f>
        <v>TVI-TJA</v>
      </c>
      <c r="L75" s="196" t="str">
        <f>IF(FN_MC!N78="","*",FN_MC!N78)</f>
        <v>TVI239</v>
      </c>
      <c r="M75" s="97">
        <f>IF(FN_MC!J78="","*",FN_MC!J78)</f>
        <v>74</v>
      </c>
      <c r="N75" s="183">
        <f>IF(FN_MC!K78="","*",FN_MC!K78)</f>
        <v>234.5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Bruno</v>
      </c>
      <c r="T75" s="96" t="str">
        <f>IF(FN_MC!W78="","*",FN_MC!W78)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 t="str">
        <f>IF(FN_MC!B79="","*",FN_MC!B79)</f>
        <v>*</v>
      </c>
      <c r="G76" s="96" t="str">
        <f>IF(FN_MC!D79="","*",FN_MC!D79)</f>
        <v>W48</v>
      </c>
      <c r="H76" s="96" t="str">
        <f>IF(FN_MC!F79="","*",FN_MC!F79)</f>
        <v>MECANIZAÇÃO - DOL</v>
      </c>
      <c r="I76" s="96" t="str">
        <f>IF(FN_MC!H79="","*",FN_MC!H79)</f>
        <v>TIN2</v>
      </c>
      <c r="J76" s="96" t="str">
        <f>IF(FN_MC!I79="","*",FN_MC!I79)</f>
        <v>TIN</v>
      </c>
      <c r="K76" s="96" t="str">
        <f>IF(FN_MC!M79="","*",FN_MC!M79)</f>
        <v>TIN</v>
      </c>
      <c r="L76" s="196" t="str">
        <f>IF(FN_MC!N79="","*",FN_MC!N79)</f>
        <v>TIN1</v>
      </c>
      <c r="M76" s="97">
        <f>IF(FN_MC!J79="","*",FN_MC!J79)</f>
        <v>74</v>
      </c>
      <c r="N76" s="183">
        <f>IF(FN_MC!K79="","*",FN_MC!K79)</f>
        <v>109</v>
      </c>
      <c r="O76" s="183" t="str">
        <f>IF(FN_MC!L79="","*",FN_MC!L79)</f>
        <v>-</v>
      </c>
      <c r="P76" s="107">
        <f>IF(FN_MC!O79="","*",FN_MC!O79)</f>
        <v>0.375</v>
      </c>
      <c r="Q76" s="107">
        <f>IF(FN_MC!P79="","*",FN_MC!P79)</f>
        <v>4.1666666666666664E-2</v>
      </c>
      <c r="R76" s="96" t="str">
        <f>IF(FN_MC!Q79="","*",CONCATENATE(FN_MC!Q79," ",FN_MC!R79))</f>
        <v>1 M</v>
      </c>
      <c r="S76" s="96" t="str">
        <f>IF(FN_MC!V79="","*",FN_MC!V79)</f>
        <v>Douglas/ Rodrigo</v>
      </c>
      <c r="T76" s="96" t="str">
        <f>IF(FN_MC!W79="","*",FN_MC!W79)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IF(FN_MC!Y81="","*",FN_MC!Y81)</f>
        <v>OPORTUNIDADE</v>
      </c>
      <c r="B78" s="95" t="str">
        <f>IF(FN_MC!X81="","*",FN_MC!X81)</f>
        <v>Oportunidade</v>
      </c>
      <c r="C78" s="95" t="str">
        <f>IF(FN_MC!Z81="","*",FN_MC!Z81)</f>
        <v>*</v>
      </c>
      <c r="D78" s="96" t="str">
        <f>IF(FN_MC!S81="","*",FN_MC!S81)</f>
        <v>MALHA CENTRAL</v>
      </c>
      <c r="E78" s="96" t="str">
        <f>IF(FN_MC!T81="","*",FN_MC!T81)</f>
        <v>RAMAL</v>
      </c>
      <c r="F78" s="96">
        <f>IF(FN_MC!B81="","*",FN_MC!B81)</f>
        <v>46086</v>
      </c>
      <c r="G78" s="96" t="str">
        <f>IF(FN_MC!D81="","*",FN_MC!D81)</f>
        <v>E18</v>
      </c>
      <c r="H78" s="96" t="str">
        <f>IF(FN_MC!F81="","*",FN_MC!F81)</f>
        <v>CAMINHÃO DE SOLDA</v>
      </c>
      <c r="I78" s="96" t="str">
        <f>IF(FN_MC!H81="","*",FN_MC!H81)</f>
        <v>ZIQZQY</v>
      </c>
      <c r="J78" s="96" t="str">
        <f>IF(FN_MC!I81="","*",FN_MC!I81)</f>
        <v>ZIQZQY</v>
      </c>
      <c r="K78" s="96" t="str">
        <f>IF(FN_MC!M81="","*",FN_MC!M81)</f>
        <v>ZIQ-ZQY</v>
      </c>
      <c r="L78" s="196" t="str">
        <f>IF(FN_MC!N81="","*",FN_MC!N81)</f>
        <v>ZIQZQY</v>
      </c>
      <c r="M78" s="97">
        <f>IF(FN_MC!J81="","*",FN_MC!J81)</f>
        <v>78</v>
      </c>
      <c r="N78" s="183">
        <f>IF(FN_MC!K81="","*",FN_MC!K81)</f>
        <v>177.376</v>
      </c>
      <c r="O78" s="183" t="str">
        <f>IF(FN_MC!L81="","*",FN_MC!L81)</f>
        <v>-</v>
      </c>
      <c r="P78" s="107">
        <f>IF(FN_MC!O81="","*",FN_MC!O81)</f>
        <v>0.35416666666666669</v>
      </c>
      <c r="Q78" s="107">
        <f>IF(FN_MC!P81="","*",FN_MC!P81)</f>
        <v>0.125</v>
      </c>
      <c r="R78" s="96" t="str">
        <f>IF(FN_MC!Q81="","*",CONCATENATE(FN_MC!Q81," ",FN_MC!R81))</f>
        <v>3 Nº DE SOLDA</v>
      </c>
      <c r="S78" s="96" t="str">
        <f>IF(FN_MC!V81="","*",FN_MC!V81)</f>
        <v>Paulo</v>
      </c>
      <c r="T78" s="96" t="str">
        <f>IF(FN_MC!W81="","*",FN_MC!W81)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IF(FN_MC!Y82="","*",FN_MC!Y82)</f>
        <v>OPORTUNIDADE</v>
      </c>
      <c r="B79" s="95" t="str">
        <f>IF(FN_MC!X82="","*",FN_MC!X82)</f>
        <v>Oportunidade</v>
      </c>
      <c r="C79" s="95" t="str">
        <f>IF(FN_MC!Z82="","*",FN_MC!Z82)</f>
        <v>*</v>
      </c>
      <c r="D79" s="96" t="str">
        <f>IF(FN_MC!S82="","*",FN_MC!S82)</f>
        <v>MALHA CENTRAL</v>
      </c>
      <c r="E79" s="96" t="str">
        <f>IF(FN_MC!T82="","*",FN_MC!T82)</f>
        <v>PRV-POV</v>
      </c>
      <c r="F79" s="96">
        <f>IF(FN_MC!B82="","*",FN_MC!B82)</f>
        <v>46086</v>
      </c>
      <c r="G79" s="96" t="str">
        <f>IF(FN_MC!D82="","*",FN_MC!D82)</f>
        <v>E14</v>
      </c>
      <c r="H79" s="96" t="str">
        <f>IF(FN_MC!F82="","*",FN_MC!F82)</f>
        <v>MECANIZAÇÃO - ESMERILHADORA</v>
      </c>
      <c r="I79" s="96" t="str">
        <f>IF(FN_MC!H82="","*",FN_MC!H82)</f>
        <v>PIT2</v>
      </c>
      <c r="J79" s="96" t="str">
        <f>IF(FN_MC!I82="","*",FN_MC!I82)</f>
        <v>POU2</v>
      </c>
      <c r="K79" s="96" t="str">
        <f>IF(FN_MC!M82="","*",FN_MC!M82)</f>
        <v>PIT-POU</v>
      </c>
      <c r="L79" s="196" t="str">
        <f>IF(FN_MC!N82="","*",FN_MC!N82)</f>
        <v>PITPOU</v>
      </c>
      <c r="M79" s="97">
        <f>IF(FN_MC!J82="","*",FN_MC!J82)</f>
        <v>103</v>
      </c>
      <c r="N79" s="183">
        <f>IF(FN_MC!K82="","*",FN_MC!K82)</f>
        <v>2116</v>
      </c>
      <c r="O79" s="183" t="str">
        <f>IF(FN_MC!L82="","*",FN_MC!L82)</f>
        <v>-</v>
      </c>
      <c r="P79" s="107">
        <f>IF(FN_MC!O82="","*",FN_MC!O82)</f>
        <v>0.99930555555555556</v>
      </c>
      <c r="Q79" s="107">
        <f>IF(FN_MC!P82="","*",FN_MC!P82)</f>
        <v>4.1666666666666664E-2</v>
      </c>
      <c r="R79" s="96" t="str">
        <f>IF(FN_MC!Q82="","*",CONCATENATE(FN_MC!Q82," ",FN_MC!R82))</f>
        <v>20000 M</v>
      </c>
      <c r="S79" s="96" t="str">
        <f>IF(FN_MC!V82="","*",FN_MC!V82)</f>
        <v>Fernanda</v>
      </c>
      <c r="T79" s="96" t="str">
        <f>IF(FN_MC!W82="","*",FN_MC!W82)</f>
        <v>Esmerilhamento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1236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1425</v>
      </c>
      <c r="D5" s="259"/>
      <c r="E5" s="259"/>
      <c r="F5" s="259"/>
      <c r="G5" s="259"/>
      <c r="H5" s="259"/>
      <c r="I5" s="259"/>
      <c r="J5" s="260"/>
      <c r="K5" s="261" t="s">
        <v>1426</v>
      </c>
      <c r="L5" s="262"/>
      <c r="M5" s="262"/>
      <c r="N5" s="262"/>
      <c r="O5" s="263" t="s">
        <v>1427</v>
      </c>
      <c r="P5" s="264"/>
      <c r="Q5" s="265"/>
    </row>
    <row r="6" spans="1:17" s="81" customFormat="1" ht="15.75" customHeight="1">
      <c r="A6" s="75" t="s">
        <v>1423</v>
      </c>
      <c r="B6" s="82" t="s">
        <v>1422</v>
      </c>
      <c r="C6" s="83" t="s">
        <v>993</v>
      </c>
      <c r="D6" s="84" t="s">
        <v>994</v>
      </c>
      <c r="E6" s="83" t="s">
        <v>1428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1429</v>
      </c>
      <c r="M6" s="116" t="s">
        <v>620</v>
      </c>
      <c r="N6" s="117" t="s">
        <v>988</v>
      </c>
      <c r="O6" s="165" t="s">
        <v>1031</v>
      </c>
      <c r="P6" s="128"/>
      <c r="Q6" s="139" t="s">
        <v>1430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1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2</v>
      </c>
      <c r="P59" s="78"/>
      <c r="Q59" s="120" t="str">
        <f>IF($A$2=1,IF(FN_MC!BJ62="","*",FN_MC!BJ62),IF(FN_MC!BK62="","*",FN_MC!BK62))</f>
        <v>MC1 07:36, autorizado 07:41, em ronda a TCE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2</v>
      </c>
      <c r="P62" s="78"/>
      <c r="Q62" s="120" t="str">
        <f>IF($A$2=1,IF(FN_MC!BJ65="","*",FN_MC!BJ65),IF(FN_MC!BK65="","*",FN_MC!BK65))</f>
        <v xml:space="preserve">MC1 08:24h - Em intevalo 09:02h até 12:06, realizou 4 soldas </v>
      </c>
    </row>
    <row r="63" spans="1:17" hidden="1">
      <c r="A63" s="85">
        <f>IF(FN_MC!B66="","*",FN_MC!B66)</f>
        <v>46085</v>
      </c>
      <c r="B63" s="86" t="str">
        <f>IF(FN_MC!X66="","*",FN_MC!X66)</f>
        <v>Extra</v>
      </c>
      <c r="C63" s="87" t="str">
        <f>IF(FN_MC!S66="","*",FN_MC!S66)</f>
        <v>MALHA CENTRAL</v>
      </c>
      <c r="D63" s="87" t="str">
        <f>IF(FN_MC!T66="","*",FN_MC!T66)</f>
        <v>PRV-POV</v>
      </c>
      <c r="E63" s="87" t="str">
        <f>IF(FN_MC!D66="","*",FN_MC!D66)</f>
        <v>E14</v>
      </c>
      <c r="F63" s="87" t="str">
        <f>IF(FN_MC!H66="","*",FN_MC!H66)</f>
        <v>PSS2</v>
      </c>
      <c r="G63" s="87" t="str">
        <f>IF(FN_MC!M66="","*",FN_MC!M66)</f>
        <v>PSS-PIT</v>
      </c>
      <c r="H63" s="125">
        <f>IF(FN_MC!K66="","*",FN_MC!K66)</f>
        <v>2031</v>
      </c>
      <c r="I63" s="110">
        <f>IF(FN_MC!O66="","*",FN_MC!O66)</f>
        <v>0.99930555555555556</v>
      </c>
      <c r="J63" s="110">
        <f>IF(FN_MC!P66="","*",FN_MC!P66)</f>
        <v>4.1666666666666664E-2</v>
      </c>
      <c r="K63" s="118" t="str">
        <f>IF(FN_MC!AK66="","*",FN_MC!AK66)</f>
        <v>PSS2</v>
      </c>
      <c r="L63" s="118" t="str">
        <f>IF(FN_MC!AM66="","*",FN_MC!AM66)</f>
        <v>PSS-PIT</v>
      </c>
      <c r="M63" s="118">
        <f>IF(FN_MC!AP66="","*",FN_MC!AP66)</f>
        <v>2031</v>
      </c>
      <c r="N63" s="118" t="str">
        <f>IF(FN_MC!AM66="","*",FN_MC!AM66)</f>
        <v>PSS-PIT</v>
      </c>
      <c r="O63" s="136">
        <f>FN_MC!BH66</f>
        <v>0</v>
      </c>
      <c r="P63" s="78"/>
      <c r="Q63" s="120" t="str">
        <f>IF($A$2=1,IF(FN_MC!BJ66="","*",FN_MC!BJ66),IF(FN_MC!BK66="","*",FN_MC!BK66))</f>
        <v>MC1 1h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Oportunidade</v>
      </c>
      <c r="C65" s="87" t="str">
        <f>IF(FN_MC!S68="","*",FN_MC!S68)</f>
        <v>FERRONORTE</v>
      </c>
      <c r="D65" s="87" t="str">
        <f>IF(FN_MC!T68="","*",FN_MC!T68)</f>
        <v>TGR-TRO</v>
      </c>
      <c r="E65" s="87" t="str">
        <f>IF(FN_MC!D68="","*",FN_MC!D68)</f>
        <v>A60</v>
      </c>
      <c r="F65" s="87" t="str">
        <f>IF(FN_MC!H68="","*",FN_MC!H68)</f>
        <v>TGR512</v>
      </c>
      <c r="G65" s="87" t="str">
        <f>IF(FN_MC!M68="","*",FN_MC!M68)</f>
        <v>TGR-TRO</v>
      </c>
      <c r="H65" s="125">
        <f>IF(FN_MC!K68="","*",FN_MC!K68)</f>
        <v>503</v>
      </c>
      <c r="I65" s="110">
        <f>IF(FN_MC!O68="","*",FN_MC!O68)</f>
        <v>0.33333333333333331</v>
      </c>
      <c r="J65" s="110">
        <f>IF(FN_MC!P68="","*",FN_MC!P68)</f>
        <v>4.1666666666666664E-2</v>
      </c>
      <c r="K65" s="118" t="str">
        <f>IF(FN_MC!AK68="","*",FN_MC!AK68)</f>
        <v>TGR512</v>
      </c>
      <c r="L65" s="118" t="str">
        <f>IF(FN_MC!AM68="","*",FN_MC!AM68)</f>
        <v>TGR-TRO</v>
      </c>
      <c r="M65" s="118">
        <f>IF(FN_MC!AP68="","*",FN_MC!AP68)</f>
        <v>503</v>
      </c>
      <c r="N65" s="118" t="str">
        <f>IF(FN_MC!AM68="","*",FN_MC!AM68)</f>
        <v>TGR-TRO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>
        <f>IF(FN_MC!B69="","*",FN_MC!B69)</f>
        <v>46086</v>
      </c>
      <c r="B66" s="86" t="str">
        <f>IF(FN_MC!X69="","*",FN_MC!X69)</f>
        <v>Oportunidade</v>
      </c>
      <c r="C66" s="87" t="str">
        <f>IF(FN_MC!S69="","*",FN_MC!S69)</f>
        <v>FERRONORTE</v>
      </c>
      <c r="D66" s="87" t="str">
        <f>IF(FN_MC!T69="","*",FN_MC!T69)</f>
        <v>TGR-TRO</v>
      </c>
      <c r="E66" s="87" t="str">
        <f>IF(FN_MC!D69="","*",FN_MC!D69)</f>
        <v>V86</v>
      </c>
      <c r="F66" s="87" t="str">
        <f>IF(FN_MC!H69="","*",FN_MC!H69)</f>
        <v>TIQ2</v>
      </c>
      <c r="G66" s="87" t="str">
        <f>IF(FN_MC!M69="","*",FN_MC!M69)</f>
        <v>TBS-TAL</v>
      </c>
      <c r="H66" s="125">
        <f>IF(FN_MC!K69="","*",FN_MC!K69)</f>
        <v>664</v>
      </c>
      <c r="I66" s="110">
        <f>IF(FN_MC!O69="","*",FN_MC!O69)</f>
        <v>0.41666666666666669</v>
      </c>
      <c r="J66" s="110">
        <f>IF(FN_MC!P69="","*",FN_MC!P69)</f>
        <v>6.25E-2</v>
      </c>
      <c r="K66" s="118" t="str">
        <f>IF(FN_MC!AK69="","*",FN_MC!AK69)</f>
        <v>TIQ2</v>
      </c>
      <c r="L66" s="118" t="str">
        <f>IF(FN_MC!AM69="","*",FN_MC!AM69)</f>
        <v>TBS-TAL</v>
      </c>
      <c r="M66" s="118">
        <f>IF(FN_MC!AP69="","*",FN_MC!AP69)</f>
        <v>664</v>
      </c>
      <c r="N66" s="118" t="str">
        <f>IF(FN_MC!AM69="","*",FN_MC!AM69)</f>
        <v>TBS-TAL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>
        <f>IF(FN_MC!B70="","*",FN_MC!B70)</f>
        <v>46086</v>
      </c>
      <c r="B67" s="86" t="str">
        <f>IF(FN_MC!X70="","*",FN_MC!X70)</f>
        <v>Oportunidade</v>
      </c>
      <c r="C67" s="87" t="str">
        <f>IF(FN_MC!S70="","*",FN_MC!S70)</f>
        <v>FERRONORTE</v>
      </c>
      <c r="D67" s="87" t="str">
        <f>IF(FN_MC!T70="","*",FN_MC!T70)</f>
        <v>TCS-TGR</v>
      </c>
      <c r="E67" s="87" t="str">
        <f>IF(FN_MC!D70="","*",FN_MC!D70)</f>
        <v>W70</v>
      </c>
      <c r="F67" s="87" t="str">
        <f>IF(FN_MC!H70="","*",FN_MC!H70)</f>
        <v>TGR2</v>
      </c>
      <c r="G67" s="87" t="str">
        <f>IF(FN_MC!M70="","*",FN_MC!M70)</f>
        <v>TPC-TVL</v>
      </c>
      <c r="H67" s="125">
        <f>IF(FN_MC!K70="","*",FN_MC!K70)</f>
        <v>444.72500000000002</v>
      </c>
      <c r="I67" s="110">
        <f>IF(FN_MC!O70="","*",FN_MC!O70)</f>
        <v>0.41666666666666669</v>
      </c>
      <c r="J67" s="110">
        <f>IF(FN_MC!P70="","*",FN_MC!P70)</f>
        <v>8.3333333333333329E-2</v>
      </c>
      <c r="K67" s="118" t="str">
        <f>IF(FN_MC!AK70="","*",FN_MC!AK70)</f>
        <v>TGR2</v>
      </c>
      <c r="L67" s="118" t="str">
        <f>IF(FN_MC!AM70="","*",FN_MC!AM70)</f>
        <v>TPC-TVL</v>
      </c>
      <c r="M67" s="118">
        <f>IF(FN_MC!AP70="","*",FN_MC!AP70)</f>
        <v>444.72500000000002</v>
      </c>
      <c r="N67" s="118" t="str">
        <f>IF(FN_MC!AM70="","*",FN_MC!AM70)</f>
        <v>TPC-TVL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>
        <f>IF(FN_MC!B72="","*",FN_MC!B72)</f>
        <v>46086</v>
      </c>
      <c r="B69" s="86" t="str">
        <f>IF(FN_MC!X72="","*",FN_MC!X72)</f>
        <v>Oportunidade</v>
      </c>
      <c r="C69" s="87" t="str">
        <f>IF(FN_MC!S72="","*",FN_MC!S72)</f>
        <v>FERRONORTE</v>
      </c>
      <c r="D69" s="87" t="str">
        <f>IF(FN_MC!T72="","*",FN_MC!T72)</f>
        <v>TCS-TGR</v>
      </c>
      <c r="E69" s="87" t="str">
        <f>IF(FN_MC!D72="","*",FN_MC!D72)</f>
        <v>ELSON (TF-526)</v>
      </c>
      <c r="F69" s="87" t="str">
        <f>IF(FN_MC!H72="","*",FN_MC!H72)</f>
        <v>-</v>
      </c>
      <c r="G69" s="87" t="str">
        <f>IF(FN_MC!M72="","*",FN_MC!M72)</f>
        <v>TOM</v>
      </c>
      <c r="H69" s="125">
        <f>IF(FN_MC!K72="","*",FN_MC!K72)</f>
        <v>403.5</v>
      </c>
      <c r="I69" s="110">
        <f>IF(FN_MC!O72="","*",FN_MC!O72)</f>
        <v>0.375</v>
      </c>
      <c r="J69" s="110">
        <f>IF(FN_MC!P72="","*",FN_MC!P72)</f>
        <v>8.3333333333333329E-2</v>
      </c>
      <c r="K69" s="118" t="str">
        <f>IF(FN_MC!AK72="","*",FN_MC!AK72)</f>
        <v>-</v>
      </c>
      <c r="L69" s="118" t="str">
        <f>IF(FN_MC!AM72="","*",FN_MC!AM72)</f>
        <v>TOM</v>
      </c>
      <c r="M69" s="118">
        <f>IF(FN_MC!AP72="","*",FN_MC!AP72)</f>
        <v>403.5</v>
      </c>
      <c r="N69" s="118" t="str">
        <f>IF(FN_MC!AM72="","*",FN_MC!AM72)</f>
        <v>TOM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>
        <f>IF(FN_MC!B73="","*",FN_MC!B73)</f>
        <v>46086</v>
      </c>
      <c r="B70" s="86" t="str">
        <f>IF(FN_MC!X73="","*",FN_MC!X73)</f>
        <v>Oportunidade</v>
      </c>
      <c r="C70" s="87" t="str">
        <f>IF(FN_MC!S73="","*",FN_MC!S73)</f>
        <v>FERRONORTE</v>
      </c>
      <c r="D70" s="87" t="str">
        <f>IF(FN_MC!T73="","*",FN_MC!T73)</f>
        <v>TMI-TCS</v>
      </c>
      <c r="E70" s="87" t="str">
        <f>IF(FN_MC!D73="","*",FN_MC!D73)</f>
        <v>A60</v>
      </c>
      <c r="F70" s="87" t="str">
        <f>IF(FN_MC!H73="","*",FN_MC!H73)</f>
        <v>TCS291</v>
      </c>
      <c r="G70" s="87" t="str">
        <f>IF(FN_MC!M73="","*",FN_MC!M73)</f>
        <v>TCS-TGR</v>
      </c>
      <c r="H70" s="125">
        <f>IF(FN_MC!K73="","*",FN_MC!K73)</f>
        <v>290.7</v>
      </c>
      <c r="I70" s="110">
        <f>IF(FN_MC!O73="","*",FN_MC!O73)</f>
        <v>0.33333333333333331</v>
      </c>
      <c r="J70" s="110">
        <f>IF(FN_MC!P73="","*",FN_MC!P73)</f>
        <v>4.1666666666666664E-2</v>
      </c>
      <c r="K70" s="118" t="str">
        <f>IF(FN_MC!AK73="","*",FN_MC!AK73)</f>
        <v>TCS291</v>
      </c>
      <c r="L70" s="118" t="str">
        <f>IF(FN_MC!AM73="","*",FN_MC!AM73)</f>
        <v>TCS-TGR</v>
      </c>
      <c r="M70" s="118">
        <f>IF(FN_MC!AP73="","*",FN_MC!AP73)</f>
        <v>290.7</v>
      </c>
      <c r="N70" s="118" t="str">
        <f>IF(FN_MC!AM73="","*",FN_MC!AM73)</f>
        <v>TCS-TGR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>
        <f>IF(FN_MC!B75="","*",FN_MC!B75)</f>
        <v>46086</v>
      </c>
      <c r="B72" s="86" t="str">
        <f>IF(FN_MC!X75="","*",FN_MC!X75)</f>
        <v>Oportunidade</v>
      </c>
      <c r="C72" s="87" t="str">
        <f>IF(FN_MC!S75="","*",FN_MC!S75)</f>
        <v>FERRONORTE</v>
      </c>
      <c r="D72" s="87" t="str">
        <f>IF(FN_MC!T75="","*",FN_MC!T75)</f>
        <v>TMI-TCS</v>
      </c>
      <c r="E72" s="87" t="str">
        <f>IF(FN_MC!D75="","*",FN_MC!D75)</f>
        <v>V48</v>
      </c>
      <c r="F72" s="87" t="str">
        <f>IF(FN_MC!H75="","*",FN_MC!H75)</f>
        <v>TVI2</v>
      </c>
      <c r="G72" s="87" t="str">
        <f>IF(FN_MC!M75="","*",FN_MC!M75)</f>
        <v>TVI-TJA</v>
      </c>
      <c r="H72" s="125">
        <f>IF(FN_MC!K75="","*",FN_MC!K75)</f>
        <v>237.47200000000001</v>
      </c>
      <c r="I72" s="110">
        <f>IF(FN_MC!O75="","*",FN_MC!O75)</f>
        <v>0.375</v>
      </c>
      <c r="J72" s="110">
        <f>IF(FN_MC!P75="","*",FN_MC!P75)</f>
        <v>4.1666666666666664E-2</v>
      </c>
      <c r="K72" s="118" t="str">
        <f>IF(FN_MC!AK75="","*",FN_MC!AK75)</f>
        <v>TVI2</v>
      </c>
      <c r="L72" s="118" t="str">
        <f>IF(FN_MC!AM75="","*",FN_MC!AM75)</f>
        <v>TVI-TJA</v>
      </c>
      <c r="M72" s="118">
        <f>IF(FN_MC!AP75="","*",FN_MC!AP75)</f>
        <v>237.47200000000001</v>
      </c>
      <c r="N72" s="118" t="str">
        <f>IF(FN_MC!AM75="","*",FN_MC!AM75)</f>
        <v>TVI-TJA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>
        <f>IF(FN_MC!B78="","*",FN_MC!B78)</f>
        <v>46086</v>
      </c>
      <c r="B75" s="86" t="str">
        <f>IF(FN_MC!X78="","*",FN_MC!X78)</f>
        <v>Oportunidade</v>
      </c>
      <c r="C75" s="87" t="str">
        <f>IF(FN_MC!S78="","*",FN_MC!S78)</f>
        <v>FERRONORTE</v>
      </c>
      <c r="D75" s="87" t="str">
        <f>IF(FN_MC!T78="","*",FN_MC!T78)</f>
        <v>TMI-TCS</v>
      </c>
      <c r="E75" s="87" t="str">
        <f>IF(FN_MC!D78="","*",FN_MC!D78)</f>
        <v>BRUNO (TF-525)</v>
      </c>
      <c r="F75" s="87" t="str">
        <f>IF(FN_MC!H78="","*",FN_MC!H78)</f>
        <v>-</v>
      </c>
      <c r="G75" s="87" t="str">
        <f>IF(FN_MC!M78="","*",FN_MC!M78)</f>
        <v>TVI-TJA</v>
      </c>
      <c r="H75" s="125">
        <f>IF(FN_MC!K78="","*",FN_MC!K78)</f>
        <v>234.5</v>
      </c>
      <c r="I75" s="110">
        <f>IF(FN_MC!O78="","*",FN_MC!O78)</f>
        <v>0.375</v>
      </c>
      <c r="J75" s="110">
        <f>IF(FN_MC!P78="","*",FN_MC!P78)</f>
        <v>8.3333333333333329E-2</v>
      </c>
      <c r="K75" s="118" t="str">
        <f>IF(FN_MC!AK78="","*",FN_MC!AK78)</f>
        <v>-</v>
      </c>
      <c r="L75" s="118" t="str">
        <f>IF(FN_MC!AM78="","*",FN_MC!AM78)</f>
        <v>TVI-TJA</v>
      </c>
      <c r="M75" s="118">
        <f>IF(FN_MC!AP78="","*",FN_MC!AP78)</f>
        <v>234.5</v>
      </c>
      <c r="N75" s="118" t="str">
        <f>IF(FN_MC!AM78="","*",FN_MC!AM78)</f>
        <v>TVI-TJA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Oportunidade</v>
      </c>
      <c r="C76" s="87" t="str">
        <f>IF(FN_MC!S79="","*",FN_MC!S79)</f>
        <v>FERRONORTE</v>
      </c>
      <c r="D76" s="87" t="str">
        <f>IF(FN_MC!T79="","*",FN_MC!T79)</f>
        <v>TMI-TCS</v>
      </c>
      <c r="E76" s="87" t="str">
        <f>IF(FN_MC!D79="","*",FN_MC!D79)</f>
        <v>W48</v>
      </c>
      <c r="F76" s="87" t="str">
        <f>IF(FN_MC!H79="","*",FN_MC!H79)</f>
        <v>TIN2</v>
      </c>
      <c r="G76" s="87" t="str">
        <f>IF(FN_MC!M79="","*",FN_MC!M79)</f>
        <v>TIN</v>
      </c>
      <c r="H76" s="125">
        <f>IF(FN_MC!K79="","*",FN_MC!K79)</f>
        <v>109</v>
      </c>
      <c r="I76" s="110">
        <f>IF(FN_MC!O79="","*",FN_MC!O79)</f>
        <v>0.375</v>
      </c>
      <c r="J76" s="110">
        <f>IF(FN_MC!P79="","*",FN_MC!P79)</f>
        <v>4.1666666666666664E-2</v>
      </c>
      <c r="K76" s="118" t="str">
        <f>IF(FN_MC!AK79="","*",FN_MC!AK79)</f>
        <v>TIN2</v>
      </c>
      <c r="L76" s="118" t="str">
        <f>IF(FN_MC!AM79="","*",FN_MC!AM79)</f>
        <v>TIN</v>
      </c>
      <c r="M76" s="118">
        <f>IF(FN_MC!AP79="","*",FN_MC!AP79)</f>
        <v>109</v>
      </c>
      <c r="N76" s="118" t="str">
        <f>IF(FN_MC!AM79="","*",FN_MC!AM79)</f>
        <v>TIN</v>
      </c>
      <c r="O76" s="136">
        <f>FN_MC!BH79</f>
        <v>0</v>
      </c>
      <c r="P76" s="78"/>
      <c r="Q76" s="120" t="str">
        <f>IF($A$2=1,IF(FN_MC!BJ79="","*",FN_MC!BJ79),IF(FN_MC!BK79="","*",FN_MC!BK79))</f>
        <v>Avariada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>
        <f>IF(FN_MC!B81="","*",FN_MC!B81)</f>
        <v>46086</v>
      </c>
      <c r="B78" s="86" t="str">
        <f>IF(FN_MC!X81="","*",FN_MC!X81)</f>
        <v>Oportunidade</v>
      </c>
      <c r="C78" s="87" t="str">
        <f>IF(FN_MC!S81="","*",FN_MC!S81)</f>
        <v>MALHA CENTRAL</v>
      </c>
      <c r="D78" s="87" t="str">
        <f>IF(FN_MC!T81="","*",FN_MC!T81)</f>
        <v>RAMAL</v>
      </c>
      <c r="E78" s="87" t="str">
        <f>IF(FN_MC!D81="","*",FN_MC!D81)</f>
        <v>E18</v>
      </c>
      <c r="F78" s="87" t="str">
        <f>IF(FN_MC!H81="","*",FN_MC!H81)</f>
        <v>ZIQZQY</v>
      </c>
      <c r="G78" s="87" t="str">
        <f>IF(FN_MC!M81="","*",FN_MC!M81)</f>
        <v>ZIQ-ZQY</v>
      </c>
      <c r="H78" s="125">
        <f>IF(FN_MC!K81="","*",FN_MC!K81)</f>
        <v>177.376</v>
      </c>
      <c r="I78" s="110">
        <f>IF(FN_MC!O81="","*",FN_MC!O81)</f>
        <v>0.35416666666666669</v>
      </c>
      <c r="J78" s="110">
        <f>IF(FN_MC!P81="","*",FN_MC!P81)</f>
        <v>0.125</v>
      </c>
      <c r="K78" s="118" t="str">
        <f>IF(FN_MC!AK81="","*",FN_MC!AK81)</f>
        <v>ZIQZQY</v>
      </c>
      <c r="L78" s="118" t="str">
        <f>IF(FN_MC!AM81="","*",FN_MC!AM81)</f>
        <v>ZIQ-ZQY</v>
      </c>
      <c r="M78" s="118">
        <f>IF(FN_MC!AP81="","*",FN_MC!AP81)</f>
        <v>177.376</v>
      </c>
      <c r="N78" s="118" t="str">
        <f>IF(FN_MC!AM81="","*",FN_MC!AM81)</f>
        <v>ZIQ-ZQY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>
        <f>IF(FN_MC!B82="","*",FN_MC!B82)</f>
        <v>46086</v>
      </c>
      <c r="B79" s="86" t="str">
        <f>IF(FN_MC!X82="","*",FN_MC!X82)</f>
        <v>Oportunidade</v>
      </c>
      <c r="C79" s="87" t="str">
        <f>IF(FN_MC!S82="","*",FN_MC!S82)</f>
        <v>MALHA CENTRAL</v>
      </c>
      <c r="D79" s="87" t="str">
        <f>IF(FN_MC!T82="","*",FN_MC!T82)</f>
        <v>PRV-POV</v>
      </c>
      <c r="E79" s="87" t="str">
        <f>IF(FN_MC!D82="","*",FN_MC!D82)</f>
        <v>E14</v>
      </c>
      <c r="F79" s="87" t="str">
        <f>IF(FN_MC!H82="","*",FN_MC!H82)</f>
        <v>PIT2</v>
      </c>
      <c r="G79" s="87" t="str">
        <f>IF(FN_MC!M82="","*",FN_MC!M82)</f>
        <v>PIT-POU</v>
      </c>
      <c r="H79" s="125">
        <f>IF(FN_MC!K82="","*",FN_MC!K82)</f>
        <v>2116</v>
      </c>
      <c r="I79" s="110">
        <f>IF(FN_MC!O82="","*",FN_MC!O82)</f>
        <v>0.99930555555555556</v>
      </c>
      <c r="J79" s="110">
        <f>IF(FN_MC!P82="","*",FN_MC!P82)</f>
        <v>4.1666666666666664E-2</v>
      </c>
      <c r="K79" s="118" t="str">
        <f>IF(FN_MC!AK82="","*",FN_MC!AK82)</f>
        <v>PIT2</v>
      </c>
      <c r="L79" s="118" t="str">
        <f>IF(FN_MC!AM82="","*",FN_MC!AM82)</f>
        <v>PIT-POU</v>
      </c>
      <c r="M79" s="118">
        <f>IF(FN_MC!AP82="","*",FN_MC!AP82)</f>
        <v>2116</v>
      </c>
      <c r="N79" s="118" t="str">
        <f>IF(FN_MC!AM82="","*",FN_MC!AM82)</f>
        <v>PIT-POU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2026-03-05T03:13:18Z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