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847" documentId="8_{B6337239-1A00-434D-AAD0-422EA1FEB5AE}" xr6:coauthVersionLast="47" xr6:coauthVersionMax="47" xr10:uidLastSave="{C6F5E40F-218D-4D04-A22E-F29DA605BADC}"/>
  <bookViews>
    <workbookView xWindow="-120" yWindow="-120" windowWidth="20730" windowHeight="11040" firstSheet="5" activeTab="5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1" i="1" l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K389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F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M294" i="1" a="1"/>
  <c r="M294" i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2" i="12" s="1"/>
  <c r="R344" i="1"/>
  <c r="S344" i="1" a="1"/>
  <c r="S344" i="1"/>
  <c r="D442" i="12" s="1"/>
  <c r="T344" i="1" a="1"/>
  <c r="T344" i="1"/>
  <c r="E442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3" i="12" s="1"/>
  <c r="R345" i="1"/>
  <c r="S345" i="1" a="1"/>
  <c r="S345" i="1"/>
  <c r="D443" i="12" s="1"/>
  <c r="T345" i="1" a="1"/>
  <c r="T345" i="1"/>
  <c r="E443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4" i="12" s="1"/>
  <c r="R346" i="1"/>
  <c r="S346" i="1" a="1"/>
  <c r="S346" i="1"/>
  <c r="D444" i="12" s="1"/>
  <c r="T346" i="1" a="1"/>
  <c r="T346" i="1"/>
  <c r="E444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357" i="12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370" i="12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382" i="12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F293" i="13"/>
  <c r="R295" i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394" i="12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396" i="12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401" i="12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402" i="12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403" i="12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404" i="12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405" i="12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406" i="12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430" i="12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431" i="12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432" i="12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433" i="12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434" i="12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435" i="12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436" i="12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437" i="12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438" i="12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439" i="12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440" i="12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441" i="12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88" i="1" l="1"/>
  <c r="F341" i="13"/>
  <c r="K441" i="12"/>
  <c r="F340" i="13"/>
  <c r="K440" i="12"/>
  <c r="F339" i="13"/>
  <c r="K439" i="12"/>
  <c r="F338" i="13"/>
  <c r="K438" i="12"/>
  <c r="F337" i="13"/>
  <c r="K437" i="12"/>
  <c r="F336" i="13"/>
  <c r="K436" i="12"/>
  <c r="F335" i="13"/>
  <c r="K435" i="12"/>
  <c r="F334" i="13"/>
  <c r="K434" i="12"/>
  <c r="F333" i="13"/>
  <c r="K433" i="12"/>
  <c r="F332" i="13"/>
  <c r="K432" i="12"/>
  <c r="F331" i="13"/>
  <c r="K431" i="12"/>
  <c r="F330" i="13"/>
  <c r="K430" i="12"/>
  <c r="F329" i="13"/>
  <c r="K429" i="12"/>
  <c r="F328" i="13"/>
  <c r="K428" i="12"/>
  <c r="F327" i="13"/>
  <c r="K427" i="12"/>
  <c r="F326" i="13"/>
  <c r="K426" i="12"/>
  <c r="F325" i="13"/>
  <c r="K425" i="12"/>
  <c r="F324" i="13"/>
  <c r="K424" i="12"/>
  <c r="F323" i="13"/>
  <c r="K423" i="12"/>
  <c r="F322" i="13"/>
  <c r="K422" i="12"/>
  <c r="F321" i="13"/>
  <c r="K421" i="12"/>
  <c r="F320" i="13"/>
  <c r="K420" i="12"/>
  <c r="F319" i="13"/>
  <c r="K419" i="12"/>
  <c r="F318" i="13"/>
  <c r="K418" i="12"/>
  <c r="F317" i="13"/>
  <c r="K417" i="12"/>
  <c r="F316" i="13"/>
  <c r="K416" i="12"/>
  <c r="F315" i="13"/>
  <c r="K415" i="12"/>
  <c r="F314" i="13"/>
  <c r="K414" i="12"/>
  <c r="F313" i="13"/>
  <c r="K413" i="12"/>
  <c r="F312" i="13"/>
  <c r="K412" i="12"/>
  <c r="F311" i="13"/>
  <c r="K411" i="12"/>
  <c r="F310" i="13"/>
  <c r="K410" i="12"/>
  <c r="F309" i="13"/>
  <c r="K409" i="12"/>
  <c r="F308" i="13"/>
  <c r="K408" i="12"/>
  <c r="F307" i="13"/>
  <c r="K407" i="12"/>
  <c r="F306" i="13"/>
  <c r="K406" i="12"/>
  <c r="F305" i="13"/>
  <c r="K405" i="12"/>
  <c r="F304" i="13"/>
  <c r="K404" i="12"/>
  <c r="F303" i="13"/>
  <c r="K403" i="12"/>
  <c r="F302" i="13"/>
  <c r="K402" i="12"/>
  <c r="F301" i="13"/>
  <c r="K401" i="12"/>
  <c r="F300" i="13"/>
  <c r="K400" i="12"/>
  <c r="F298" i="13"/>
  <c r="K398" i="12"/>
  <c r="F297" i="13"/>
  <c r="K397" i="12"/>
  <c r="F296" i="13"/>
  <c r="K396" i="12"/>
  <c r="F295" i="13"/>
  <c r="K395" i="12"/>
  <c r="F294" i="13"/>
  <c r="K394" i="12"/>
  <c r="F291" i="13"/>
  <c r="K391" i="12"/>
  <c r="F290" i="13"/>
  <c r="K390" i="12"/>
  <c r="F284" i="13"/>
  <c r="K384" i="12"/>
  <c r="F283" i="13"/>
  <c r="K383" i="12"/>
  <c r="F282" i="13"/>
  <c r="K382" i="12"/>
  <c r="F281" i="13"/>
  <c r="K381" i="12"/>
  <c r="F280" i="13"/>
  <c r="K380" i="12"/>
  <c r="F279" i="13"/>
  <c r="K379" i="12"/>
  <c r="F278" i="13"/>
  <c r="K378" i="12"/>
  <c r="F277" i="13"/>
  <c r="K377" i="12"/>
  <c r="F276" i="13"/>
  <c r="K376" i="12"/>
  <c r="F275" i="13"/>
  <c r="K375" i="12"/>
  <c r="F271" i="13"/>
  <c r="K371" i="12"/>
  <c r="F270" i="13"/>
  <c r="K370" i="12"/>
  <c r="F269" i="13"/>
  <c r="K369" i="12"/>
  <c r="F267" i="13"/>
  <c r="K367" i="12"/>
  <c r="F266" i="13"/>
  <c r="K366" i="12"/>
  <c r="F265" i="13"/>
  <c r="K365" i="12"/>
  <c r="F264" i="13"/>
  <c r="K364" i="12"/>
  <c r="F262" i="13"/>
  <c r="K362" i="12"/>
  <c r="F261" i="13"/>
  <c r="K361" i="12"/>
  <c r="F259" i="13"/>
  <c r="K359" i="12"/>
  <c r="F258" i="13"/>
  <c r="K358" i="12"/>
  <c r="F257" i="13"/>
  <c r="K357" i="12"/>
  <c r="F256" i="13"/>
  <c r="K356" i="12"/>
  <c r="F255" i="13"/>
  <c r="K355" i="12"/>
  <c r="F254" i="13"/>
  <c r="K354" i="12"/>
  <c r="E450" i="12"/>
  <c r="E447" i="12"/>
  <c r="D450" i="12"/>
  <c r="D447" i="12"/>
  <c r="L450" i="12"/>
  <c r="L447" i="12"/>
  <c r="F347" i="13"/>
  <c r="K447" i="12"/>
  <c r="E449" i="12"/>
  <c r="E446" i="12"/>
  <c r="D449" i="12"/>
  <c r="D446" i="12"/>
  <c r="L449" i="12"/>
  <c r="L446" i="12"/>
  <c r="F346" i="13"/>
  <c r="K446" i="12"/>
  <c r="E448" i="12"/>
  <c r="E445" i="12"/>
  <c r="D448" i="12"/>
  <c r="D445" i="12"/>
  <c r="L448" i="12"/>
  <c r="L445" i="12"/>
  <c r="F345" i="13"/>
  <c r="K445" i="12"/>
  <c r="F344" i="13"/>
  <c r="K444" i="12"/>
  <c r="F343" i="13"/>
  <c r="K443" i="12"/>
  <c r="F342" i="13"/>
  <c r="K442" i="12"/>
  <c r="F292" i="13"/>
  <c r="K392" i="12"/>
  <c r="F263" i="13"/>
  <c r="K363" i="12"/>
  <c r="F299" i="13"/>
  <c r="K399" i="12"/>
  <c r="F285" i="13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F212" i="13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1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54" i="12" l="1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54" i="12" l="1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<sst xmlns="http://schemas.openxmlformats.org/spreadsheetml/2006/main" count="6462" uniqueCount="1696">
  <si>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</si>
  <si>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</si>
  <si>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</si>
  <si>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</si>
  <si>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</si>
  <si>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</si>
  <si>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</si>
  <si>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</si>
  <si>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</si>
  <si>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</si>
  <si>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</si>
  <si>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</si>
  <si>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</si>
  <si>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</si>
  <si>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</si>
  <si>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</si>
  <si>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</si>
  <si>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</si>
  <si>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</si>
  <si>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</si>
  <si>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</si>
  <si>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</si>
  <si>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</si>
  <si>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</si>
  <si>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</si>
  <si>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</si>
  <si>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</si>
  <si>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</si>
  <si>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</si>
  <si>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</si>
  <si>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</si>
  <si>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</si>
  <si>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</si>
  <si>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</si>
  <si>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</si>
  <si>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</si>
  <si>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</si>
  <si>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</si>
  <si>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</si>
  <si>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</si>
  <si>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</si>
  <si>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</si>
  <si>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</si>
  <si>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</si>
  <si>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</si>
  <si>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</si>
  <si>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</si>
  <si>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</si>
  <si>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</si>
  <si>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</si>
  <si>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</si>
  <si>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</si>
  <si>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</si>
  <si>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</si>
  <si>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</si>
  <si>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</si>
  <si>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</si>
  <si>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</si>
  <si>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</si>
  <si>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</si>
  <si>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</si>
  <si>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</si>
  <si>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</si>
  <si>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</si>
  <si>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</si>
  <si>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</si>
  <si>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</si>
  <si>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</si>
  <si>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</si>
  <si>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</si>
  <si>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</si>
  <si>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</si>
  <si>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</si>
  <si>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</si>
  <si>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</si>
  <si>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</si>
  <si>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</si>
  <si>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</si>
  <si>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</si>
  <si>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</si>
  <si>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</si>
  <si>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</si>
  <si>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</si>
  <si>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</si>
  <si>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</si>
  <si>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</si>
  <si>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</si>
  <si>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</si>
  <si>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</si>
  <si>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</si>
  <si>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</si>
  <si>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</si>
  <si>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</si>
  <si>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</si>
  <si>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</si>
  <si>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</si>
  <si>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</si>
  <si>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</si>
  <si>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</si>
  <si>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</si>
  <si>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</si>
  <si>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</si>
  <si>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</si>
  <si>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</si>
  <si>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</si>
  <si>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</si>
  <si>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</si>
  <si>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</si>
  <si>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</si>
  <si>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</si>
  <si>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</si>
  <si>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</si>
  <si>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</si>
  <si>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</si>
  <si>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</si>
  <si>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</si>
  <si>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</si>
  <si>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</si>
  <si>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</si>
  <si>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</si>
  <si>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</si>
  <si>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</si>
  <si>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</si>
  <si>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</si>
  <si>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</si>
  <si>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</si>
  <si>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</si>
  <si>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</si>
  <si>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</si>
  <si>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</si>
  <si>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</si>
  <si>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</si>
  <si>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</si>
  <si>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</si>
  <si>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</si>
  <si>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</si>
  <si>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</si>
  <si>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</si>
  <si>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</si>
  <si>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</si>
  <si>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</si>
  <si>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</si>
  <si>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</si>
  <si>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</si>
  <si>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</si>
  <si>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</si>
  <si>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</si>
  <si>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</si>
  <si>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</si>
  <si>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</si>
  <si>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</si>
  <si>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</si>
  <si>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</si>
  <si>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</si>
  <si>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</si>
  <si>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</si>
  <si>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</si>
  <si>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</si>
  <si>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</si>
  <si>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</si>
  <si>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</si>
  <si>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</si>
  <si>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</si>
  <si>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</si>
  <si>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</si>
  <si>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</si>
  <si>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</si>
  <si>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</si>
  <si>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</si>
  <si>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</si>
  <si>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</si>
  <si>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</si>
  <si>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</si>
  <si>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</si>
  <si>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</si>
  <si>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</si>
  <si>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</si>
  <si>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</si>
  <si>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</si>
  <si>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</si>
  <si>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</si>
  <si>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</si>
  <si>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</si>
  <si>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</si>
  <si>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</si>
  <si>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</si>
  <si>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</si>
  <si>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</si>
  <si>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</si>
  <si>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</si>
  <si>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</si>
  <si>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</si>
  <si>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</si>
  <si>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</si>
  <si>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</si>
  <si>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</si>
  <si>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</si>
  <si>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</si>
  <si>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</si>
  <si>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</si>
  <si>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</si>
  <si>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</si>
  <si>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</si>
  <si>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</si>
  <si>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</si>
  <si>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</si>
  <si>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</si>
  <si>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</si>
  <si>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</si>
  <si>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</si>
  <si>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</si>
  <si>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</si>
  <si>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</si>
  <si>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</si>
  <si>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</si>
  <si>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</si>
  <si>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</si>
  <si>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</si>
  <si>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</si>
  <si>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</si>
  <si>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</si>
  <si>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</si>
  <si>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</si>
  <si>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</si>
  <si>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</si>
  <si>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</si>
  <si>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</si>
  <si>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</si>
  <si>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</si>
  <si>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</si>
  <si>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</si>
  <si>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</si>
  <si>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</si>
  <si>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</si>
  <si>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</si>
  <si>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</si>
  <si>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</si>
  <si>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</si>
  <si>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</si>
  <si>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</si>
  <si>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</si>
  <si>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</si>
  <si>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</si>
  <si>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</si>
  <si>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</si>
  <si>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</si>
  <si>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</si>
  <si>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</si>
  <si>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</si>
  <si>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</si>
  <si>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</si>
  <si>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</si>
  <si>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</si>
  <si>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</si>
  <si>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</si>
  <si>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</si>
  <si>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</si>
  <si>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</si>
  <si>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</si>
  <si>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</si>
  <si>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</si>
  <si>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</si>
  <si>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</si>
  <si>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</si>
  <si>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</si>
  <si>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</si>
  <si>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</si>
  <si>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</si>
  <si>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</si>
  <si>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</si>
  <si>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</si>
  <si>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</si>
  <si>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</si>
  <si>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</si>
  <si>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</si>
  <si>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</si>
  <si>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</si>
  <si>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</si>
  <si>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</si>
  <si>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</si>
  <si>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</si>
  <si>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</si>
  <si>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</si>
  <si>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</si>
  <si>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</si>
  <si>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</si>
  <si>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</si>
  <si>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</si>
  <si>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</si>
  <si>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</si>
  <si>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</si>
  <si>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</si>
  <si>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</si>
  <si>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</si>
  <si>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</si>
  <si>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</si>
  <si>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</si>
  <si>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</si>
  <si>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</si>
  <si>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</si>
  <si>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</si>
  <si>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</si>
  <si>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</si>
  <si>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</si>
  <si>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</si>
  <si>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</si>
  <si>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</si>
  <si>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</si>
  <si>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</si>
  <si>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</si>
  <si>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</si>
  <si>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</si>
  <si>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</si>
  <si>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</si>
  <si>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</si>
  <si>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</si>
  <si>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</si>
  <si>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</si>
  <si>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</si>
  <si>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</si>
  <si>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</si>
  <si>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</si>
  <si>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</si>
  <si>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</si>
  <si>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</si>
  <si>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</si>
  <si>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</si>
  <si>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</si>
  <si>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</si>
  <si>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</si>
  <si>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</si>
  <si>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</si>
  <si>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</si>
  <si>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</si>
  <si>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</si>
  <si>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</si>
  <si>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</si>
  <si>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</si>
  <si>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</si>
  <si>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</si>
  <si>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</si>
  <si>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</si>
  <si>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</si>
  <si>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</si>
  <si>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</si>
  <si>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</si>
  <si>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</si>
  <si>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</si>
  <si>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</si>
  <si>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</si>
  <si>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</si>
  <si>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</si>
  <si>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</si>
  <si>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</si>
  <si>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</si>
  <si>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</si>
  <si>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</si>
  <si>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</si>
  <si>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</si>
  <si>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</si>
  <si>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</si>
  <si>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</si>
  <si>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</si>
  <si>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</si>
  <si>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</si>
  <si>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</si>
  <si>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</si>
  <si>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</si>
  <si>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</si>
  <si>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</si>
  <si>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</si>
  <si>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</si>
  <si>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</si>
  <si>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</si>
  <si>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</si>
  <si>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</si>
  <si>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</si>
  <si>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</si>
  <si>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</si>
  <si>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</si>
  <si>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</si>
  <si>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</si>
  <si>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</si>
  <si>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</si>
  <si>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</si>
  <si>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</si>
  <si>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</si>
  <si>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</si>
  <si>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</si>
  <si>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</si>
  <si>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</si>
  <si>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</si>
  <si>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</si>
  <si>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</si>
  <si>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</si>
  <si>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</si>
  <si>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</si>
  <si>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</si>
  <si>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</si>
  <si>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</si>
  <si>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</si>
  <si>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</si>
  <si>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</si>
  <si>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</si>
  <si>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</si>
  <si>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</si>
  <si>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</si>
  <si>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</si>
  <si>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</si>
  <si>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</si>
  <si>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</si>
  <si>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</si>
  <si>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</si>
  <si>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</si>
  <si>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</si>
  <si>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</si>
  <si>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</si>
  <si>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</si>
  <si>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</si>
  <si>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</si>
  <si>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</si>
  <si>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</si>
  <si>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</si>
  <si>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</si>
  <si>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</si>
  <si>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</si>
  <si>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</si>
  <si>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</si>
  <si>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</si>
  <si>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</si>
  <si>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</si>
  <si>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</si>
  <si>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</si>
  <si>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</si>
  <si>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</si>
  <si>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</si>
  <si>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</si>
  <si>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</si>
  <si>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</si>
  <si>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</si>
  <si>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</si>
  <si>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</si>
  <si>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</si>
  <si>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</si>
  <si>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</si>
  <si>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</si>
  <si>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</si>
  <si>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</si>
  <si>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</si>
  <si>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</si>
  <si>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</si>
  <si>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</si>
  <si>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</si>
  <si>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</si>
  <si>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</si>
  <si>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</si>
  <si>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</si>
  <si>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</si>
  <si>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</si>
  <si>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</si>
  <si>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</si>
  <si>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</si>
  <si>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</si>
  <si>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</si>
  <si>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</si>
  <si>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</si>
  <si>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</si>
  <si>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</si>
  <si>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</si>
  <si>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</si>
  <si>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</si>
  <si>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</si>
  <si>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</si>
  <si>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</si>
  <si>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</si>
  <si>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</si>
  <si>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</si>
  <si>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</si>
  <si>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</si>
  <si>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</si>
  <si>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</si>
  <si>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</si>
  <si>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</si>
  <si>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</si>
  <si>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</si>
  <si>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</si>
  <si>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</si>
  <si>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</si>
  <si>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</si>
  <si>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</si>
  <si>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</si>
  <si>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</si>
  <si>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</si>
  <si>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</si>
  <si>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</si>
  <si>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</si>
  <si>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</si>
  <si>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</si>
  <si>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</si>
  <si>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</si>
  <si>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</si>
  <si>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</si>
  <si>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</si>
  <si>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</si>
  <si>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</si>
  <si>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</si>
  <si>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</si>
  <si>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</si>
  <si>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</si>
  <si>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</si>
  <si>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</si>
  <si>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</si>
  <si>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</si>
  <si>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</si>
  <si>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</si>
  <si>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</si>
  <si>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</si>
  <si>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</si>
  <si>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</si>
  <si>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</si>
  <si>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</si>
  <si>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</si>
  <si>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</si>
  <si>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</si>
  <si>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</si>
  <si>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</si>
  <si>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</si>
  <si>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</si>
  <si>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</si>
  <si>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</si>
  <si>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</si>
  <si>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</si>
  <si>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</si>
  <si>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</si>
  <si>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</si>
  <si>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</si>
  <si>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</si>
  <si>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</si>
  <si>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</si>
  <si>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</si>
  <si>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</si>
  <si>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</si>
  <si>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</si>
  <si>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</si>
  <si>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</si>
  <si>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</si>
  <si>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</si>
  <si>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</si>
  <si>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</si>
  <si>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</si>
  <si>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</si>
  <si>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</si>
  <si>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</si>
  <si>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</si>
  <si>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</si>
  <si>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</si>
  <si>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</si>
  <si>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</si>
  <si>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</si>
  <si>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</si>
  <si>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</si>
  <si>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</si>
  <si>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</si>
  <si>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</si>
  <si>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</si>
  <si>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</si>
  <si>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</si>
  <si>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</si>
  <si>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</si>
  <si>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</si>
  <si>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</si>
  <si>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</si>
  <si>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</si>
  <si>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</si>
  <si>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</si>
  <si>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</si>
  <si>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</si>
  <si>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</si>
  <si>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</si>
  <si>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</si>
  <si>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</si>
  <si>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</si>
  <si>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</si>
  <si>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</si>
  <si>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</si>
  <si>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</si>
  <si>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</si>
  <si>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</si>
  <si>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</si>
  <si>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</si>
  <si>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</si>
  <si>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</si>
  <si>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</si>
  <si>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</si>
  <si>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</si>
  <si>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</si>
  <si>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</si>
  <si>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</si>
  <si>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</si>
  <si>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</si>
  <si>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</si>
  <si>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</si>
  <si>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</si>
  <si>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</si>
  <si>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</si>
  <si>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</si>
  <si>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</si>
  <si>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</si>
  <si>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</si>
  <si>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</si>
  <si>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</si>
  <si>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</si>
  <si>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</si>
  <si>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</si>
  <si>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</si>
  <si>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</si>
  <si>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</si>
  <si>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</si>
  <si>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</si>
  <si>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</si>
  <si>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</si>
  <si>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</si>
  <si>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</si>
  <si>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</si>
  <si>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</si>
  <si>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</si>
  <si>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</si>
  <si>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</si>
  <si>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</si>
  <si>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</si>
  <si>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</si>
  <si>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</si>
  <si>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</si>
  <si>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</si>
  <si>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</si>
  <si>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</si>
  <si>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</si>
  <si>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</si>
  <si>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</si>
  <si>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</si>
  <si>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</si>
  <si>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</si>
  <si>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</si>
  <si>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</si>
  <si>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</si>
  <si>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</si>
  <si>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</si>
  <si>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</si>
  <si>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</si>
  <si>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</si>
  <si>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</si>
  <si>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</si>
  <si>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</si>
  <si>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</si>
  <si>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</si>
  <si>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</si>
  <si>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</si>
  <si>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</si>
  <si>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</si>
  <si>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</si>
  <si>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</si>
  <si>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</si>
  <si>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</si>
  <si>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</si>
  <si>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</si>
  <si>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</si>
  <si>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</si>
  <si>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</si>
  <si>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</si>
  <si>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</si>
  <si>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</si>
  <si>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</si>
  <si>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</si>
  <si>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</si>
  <si>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</si>
  <si>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</si>
  <si>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</si>
  <si>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</si>
  <si>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</si>
  <si>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</si>
  <si>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</si>
  <si>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</si>
  <si>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</si>
  <si>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</si>
  <si>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</si>
  <si>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</si>
  <si>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</si>
  <si>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</si>
  <si>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</si>
  <si>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</si>
  <si>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</si>
  <si>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</si>
  <si>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</si>
  <si>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</si>
  <si>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</si>
  <si>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</si>
  <si>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</si>
  <si>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</si>
  <si>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</si>
  <si>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</si>
  <si>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</si>
  <si>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</si>
  <si>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</si>
  <si>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</si>
  <si>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</si>
  <si>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</si>
  <si>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</si>
  <si>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</si>
  <si>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</si>
  <si>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</si>
  <si>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</si>
  <si>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</si>
  <si>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</si>
  <si>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</si>
  <si>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</si>
  <si>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</si>
  <si>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</si>
  <si>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</si>
  <si>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</si>
  <si>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</si>
  <si>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</si>
  <si>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</si>
  <si>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</si>
  <si>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</si>
  <si>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</si>
  <si>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</si>
  <si>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</si>
  <si>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</si>
  <si>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</si>
  <si>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</si>
  <si>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</si>
  <si>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</si>
  <si>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</si>
  <si>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</si>
  <si>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</si>
  <si>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</si>
  <si>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</si>
  <si>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</si>
  <si>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</si>
  <si>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</si>
  <si>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</si>
  <si>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</si>
  <si>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</si>
  <si>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</si>
  <si>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</si>
  <si>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</si>
  <si>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</si>
  <si>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</si>
  <si>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</si>
  <si>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</si>
  <si>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</si>
  <si>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</si>
  <si>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</si>
  <si>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</si>
  <si>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</si>
  <si>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</si>
  <si>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</si>
  <si>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</si>
  <si>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</si>
  <si>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</si>
  <si>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</si>
  <si>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</si>
  <si>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</si>
  <si>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</si>
  <si>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</si>
  <si>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</si>
  <si>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</si>
  <si>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</si>
  <si>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</si>
  <si>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</si>
  <si>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</si>
  <si>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</si>
  <si>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</si>
  <si>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</si>
  <si>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</si>
  <si>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</si>
  <si>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</si>
  <si>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</si>
  <si>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</si>
  <si>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</si>
  <si>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</si>
  <si>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</si>
  <si>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</si>
  <si>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</si>
  <si>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</si>
  <si>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</si>
  <si>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</si>
  <si>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</si>
  <si>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</si>
  <si>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</si>
  <si>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</si>
  <si>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</si>
  <si>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</si>
  <si>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</si>
  <si>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</si>
  <si>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</si>
  <si>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</si>
  <si>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</si>
  <si>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</si>
  <si>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</si>
  <si>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</si>
  <si>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</si>
  <si>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</si>
  <si>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</si>
  <si>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</si>
  <si>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</si>
  <si>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</si>
  <si>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</si>
  <si>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</si>
  <si>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</si>
  <si>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</si>
  <si>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</si>
  <si>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</si>
  <si>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</si>
  <si>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</si>
  <si>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</si>
  <si>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</si>
  <si>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</si>
  <si>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</si>
  <si>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</si>
  <si>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</si>
  <si>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</si>
  <si>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</si>
  <si>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</si>
  <si>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</si>
  <si>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</si>
  <si>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</si>
  <si>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</si>
  <si>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</si>
  <si>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</si>
  <si>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</si>
  <si>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</si>
  <si>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</si>
  <si>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</si>
  <si>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</si>
  <si>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</si>
  <si>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</si>
  <si>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</si>
  <si>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</si>
  <si>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</si>
  <si>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</si>
  <si>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</si>
  <si>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</si>
  <si>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</si>
  <si>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</si>
  <si>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</si>
  <si>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</si>
  <si>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</si>
  <si>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</si>
  <si>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</si>
  <si>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</si>
  <si>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</si>
  <si>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</si>
  <si>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</si>
  <si>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</si>
  <si>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</si>
  <si>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</si>
  <si>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</si>
  <si>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</si>
  <si>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</si>
  <si>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</si>
  <si>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</si>
  <si>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</si>
  <si>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</si>
  <si>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</si>
  <si>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</si>
  <si>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</si>
  <si>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</si>
  <si>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</si>
  <si>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</si>
  <si>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</si>
  <si>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</si>
  <si>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</si>
  <si>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</si>
  <si>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</si>
  <si>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</si>
  <si>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</si>
  <si>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</si>
  <si>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</si>
  <si>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</si>
  <si>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</si>
  <si>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</si>
  <si>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</si>
  <si>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</si>
  <si>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</si>
  <si>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</si>
  <si>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</si>
  <si>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</si>
  <si>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</si>
  <si>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</si>
  <si>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</si>
  <si>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</si>
  <si>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</si>
  <si>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</si>
  <si>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</si>
  <si>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</si>
  <si>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</si>
  <si>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</si>
  <si>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</si>
  <si>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</si>
  <si>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</si>
  <si>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</si>
  <si>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</si>
  <si>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</si>
  <si>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</si>
  <si>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</si>
  <si>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</si>
  <si>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</si>
  <si>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</si>
  <si>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</si>
  <si>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</si>
  <si>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</si>
  <si>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</si>
  <si>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</si>
  <si>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</si>
  <si>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</si>
  <si>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</si>
  <si>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</si>
  <si>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</si>
  <si>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</si>
  <si>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</si>
  <si>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</si>
  <si>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</si>
  <si>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</si>
  <si>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</si>
  <si>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</si>
  <si>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</si>
  <si>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</si>
  <si>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</si>
  <si>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</si>
  <si>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</si>
  <si>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</si>
  <si>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</si>
  <si>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</si>
  <si>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</si>
  <si>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</si>
  <si>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</si>
  <si>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</si>
  <si>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</si>
  <si>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</si>
  <si>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</si>
  <si>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</si>
  <si>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</si>
  <si>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</si>
  <si>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</si>
  <si>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</si>
  <si>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</si>
  <si>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</si>
  <si>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</si>
  <si>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</si>
  <si>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</si>
  <si>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</si>
  <si>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</si>
  <si>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</si>
  <si>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</si>
  <si>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</si>
  <si>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</si>
  <si>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</si>
  <si>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</si>
  <si>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</si>
  <si>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</si>
  <si>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</si>
  <si>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</si>
  <si>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</si>
  <si>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</si>
  <si>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</si>
  <si>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</si>
  <si>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</si>
  <si>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</si>
  <si>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</si>
  <si>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</si>
  <si>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</si>
  <si>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</si>
  <si>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</si>
  <si>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</si>
  <si>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</si>
  <si>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</si>
  <si>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</si>
  <si>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</si>
  <si>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</si>
  <si>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</si>
  <si>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</si>
  <si>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</si>
  <si>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</si>
  <si>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</si>
  <si>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</si>
  <si>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</si>
  <si>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</si>
  <si>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</si>
  <si>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</si>
  <si>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</si>
  <si>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</si>
  <si>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</si>
  <si>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</si>
  <si>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</si>
  <si>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</si>
  <si>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</si>
  <si>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</si>
  <si>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</si>
  <si>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</si>
  <si>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</si>
  <si>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</si>
  <si>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</si>
  <si>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</si>
  <si>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</si>
  <si>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</si>
  <si>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</si>
  <si>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</si>
  <si>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</si>
  <si>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</si>
  <si>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</si>
  <si>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</si>
  <si>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</si>
  <si>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</si>
  <si>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</si>
  <si>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</si>
  <si>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</si>
  <si>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</si>
  <si>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</si>
  <si>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</si>
  <si>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</si>
  <si>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</si>
  <si>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</si>
  <si>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</si>
  <si>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</si>
  <si>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</si>
  <si>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</si>
  <si>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</si>
  <si>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</si>
  <si>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</si>
  <si>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</si>
  <si>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</si>
  <si>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</si>
  <si>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</si>
  <si>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</si>
  <si>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</si>
  <si>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</si>
  <si>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</si>
  <si>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</si>
  <si>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</si>
  <si>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</si>
  <si>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</si>
  <si>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</si>
  <si>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</si>
  <si>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</si>
  <si>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</si>
  <si>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</si>
  <si>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</si>
  <si>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</si>
  <si>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</si>
  <si>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</si>
  <si>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</si>
  <si>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</si>
  <si>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</si>
  <si>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</si>
  <si>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</si>
  <si>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</si>
  <si>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</si>
  <si>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</si>
  <si>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</si>
  <si>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</si>
  <si>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</si>
  <si>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</si>
  <si>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</si>
  <si>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</si>
  <si>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</si>
  <si>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</si>
  <si>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</si>
  <si>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</si>
  <si>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</si>
  <si>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</si>
  <si>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</si>
  <si>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</si>
  <si>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</si>
  <si>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</si>
  <si>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</si>
  <si>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</si>
  <si>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</si>
  <si>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</si>
  <si>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</si>
  <si>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</si>
  <si>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</si>
  <si>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</si>
  <si>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</si>
  <si>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</si>
  <si>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</si>
  <si>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</si>
  <si>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</si>
  <si>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</si>
  <si>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</si>
  <si>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</si>
  <si>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</si>
  <si>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</si>
  <si>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</si>
  <si>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</si>
  <si>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</si>
  <si>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</si>
  <si>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</si>
  <si>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</si>
  <si>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</si>
  <si>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</si>
  <si>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</si>
  <si>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</si>
  <si>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</si>
  <si>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</si>
  <si>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</si>
  <si>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</si>
  <si>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</si>
  <si>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</si>
  <si>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</si>
  <si>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</si>
  <si>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</si>
  <si>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</si>
  <si>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</si>
  <si>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</si>
  <si>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</si>
  <si>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</si>
  <si>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</si>
  <si>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</si>
  <si>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</si>
  <si>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</si>
  <si>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</si>
  <si>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</si>
  <si>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</si>
  <si>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</si>
  <si>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</si>
  <si>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</si>
  <si>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</si>
  <si>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</si>
  <si>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</si>
  <si>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</si>
  <si>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</si>
  <si>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</si>
  <si>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</si>
  <si>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</si>
  <si>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</si>
  <si>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</si>
  <si>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</si>
  <si>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</si>
  <si>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</si>
  <si>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</si>
  <si>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</si>
  <si>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</si>
  <si>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</si>
  <si>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</si>
  <si>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</si>
  <si>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</si>
  <si>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</si>
  <si>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</si>
  <si>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</si>
  <si>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</si>
  <si>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</si>
  <si>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</si>
  <si>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</si>
  <si>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</si>
  <si>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</si>
  <si>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</si>
  <si>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</si>
  <si>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</si>
  <si>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</si>
  <si>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</si>
  <si>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</si>
  <si>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</si>
  <si>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</si>
  <si>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</si>
  <si>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</si>
  <si>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</si>
  <si>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</si>
  <si>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</si>
  <si>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</si>
  <si>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</si>
  <si>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</si>
  <si>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</si>
  <si>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</si>
  <si>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</si>
  <si>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</si>
  <si>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</si>
  <si>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</si>
  <si>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</si>
  <si>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</si>
  <si>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</si>
  <si>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</si>
  <si>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</si>
  <si>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</si>
  <si>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</si>
  <si>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</si>
  <si>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</si>
  <si>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</si>
  <si>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</si>
  <si>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</si>
  <si>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</si>
  <si>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</si>
  <si>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</si>
  <si>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</si>
  <si>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</si>
  <si>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</si>
  <si>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</si>
  <si>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</si>
  <si>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</si>
  <si>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</si>
  <si>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</si>
  <si>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</si>
  <si>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</si>
  <si>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</si>
  <si>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</si>
  <si>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</si>
  <si>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</si>
  <si>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</si>
  <si>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</si>
  <si>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</si>
  <si>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</si>
  <si>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</si>
  <si>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</si>
  <si>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</si>
  <si>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</si>
  <si>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</si>
  <si>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</si>
  <si>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</si>
  <si>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</si>
  <si>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</si>
  <si>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</si>
  <si>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</si>
  <si>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</si>
  <si>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</si>
  <si>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</si>
  <si>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</si>
  <si>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</si>
  <si>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</si>
  <si>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</si>
  <si>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</si>
  <si>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</si>
  <si>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</si>
  <si>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</si>
  <si>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</si>
  <si>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</si>
  <si>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</si>
  <si>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</si>
  <si>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</si>
  <si>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</si>
  <si>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</si>
  <si>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</si>
  <si>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</si>
  <si>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</si>
  <si>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</si>
  <si>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</si>
  <si>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</si>
  <si>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</si>
  <si>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</si>
  <si>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</si>
  <si>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</si>
  <si>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</si>
  <si>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</si>
  <si>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</si>
  <si>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</si>
  <si>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</si>
  <si>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</si>
  <si>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</si>
  <si>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</si>
  <si>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</si>
  <si>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</si>
  <si>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</si>
  <si>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</si>
  <si>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</si>
  <si>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</si>
  <si>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</si>
  <si>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</si>
  <si>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</si>
  <si>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</si>
  <si>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</si>
  <si>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</si>
  <si>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</si>
  <si>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</si>
  <si>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</si>
  <si>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</si>
  <si>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</si>
  <si>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</si>
  <si>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</si>
  <si>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</si>
  <si>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</si>
  <si>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</si>
  <si>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</si>
  <si>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</si>
  <si>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</si>
  <si>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</si>
  <si>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</si>
  <si>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</si>
  <si>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</si>
  <si>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</si>
  <si>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</si>
  <si>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</si>
  <si>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</si>
  <si>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</si>
  <si>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</si>
  <si>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</si>
  <si>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</si>
  <si>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</si>
  <si>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</si>
  <si>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</si>
  <si>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</si>
  <si>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</si>
  <si>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</si>
  <si>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</si>
  <si>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</si>
  <si>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</si>
  <si>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</si>
  <si>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</si>
  <si>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</si>
  <si>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</si>
  <si>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</si>
  <si>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</si>
  <si>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</si>
  <si>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</si>
  <si>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</si>
  <si>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</si>
  <si>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</si>
  <si>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</si>
  <si>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</si>
  <si>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</si>
  <si>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</si>
  <si>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</si>
  <si>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</si>
  <si>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</si>
  <si>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</si>
  <si>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</si>
  <si>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</si>
  <si>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</si>
  <si>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</si>
  <si>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</si>
  <si>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</si>
  <si>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</si>
  <si>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</si>
  <si>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</si>
  <si>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</si>
  <si>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</si>
  <si>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</si>
  <si>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</si>
  <si>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</si>
  <si>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</si>
  <si>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</si>
  <si>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</si>
  <si>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</si>
  <si>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</si>
  <si>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</si>
  <si>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</si>
  <si>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</si>
  <si>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</si>
  <si>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</si>
  <si>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</si>
  <si>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</si>
  <si>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</si>
  <si>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</si>
  <si>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</si>
  <si>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</si>
  <si>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</si>
  <si>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</si>
  <si>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</si>
  <si>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</si>
  <si>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</si>
  <si>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</si>
  <si>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</si>
  <si>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</si>
  <si>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</si>
  <si>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</si>
  <si>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</si>
  <si>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</si>
  <si>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</si>
  <si>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</si>
  <si>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</si>
  <si>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</si>
  <si>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</si>
  <si>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</si>
  <si>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</si>
  <si>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</si>
  <si>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</si>
  <si>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</si>
  <si>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</si>
  <si>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</si>
  <si>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</si>
  <si>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</si>
  <si>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</si>
  <si>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</si>
  <si>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</si>
  <si>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</si>
  <si>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</si>
  <si>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</si>
  <si>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</si>
  <si>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</si>
  <si>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</si>
  <si>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</si>
  <si>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</si>
  <si>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</si>
  <si>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</si>
  <si>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</si>
  <si>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</si>
  <si>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</si>
  <si>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</si>
  <si>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</si>
  <si>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</si>
  <si>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</si>
  <si>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</si>
  <si>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</si>
  <si>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</si>
  <si>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</si>
  <si>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</si>
  <si>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</si>
  <si>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</si>
  <si>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</si>
  <si>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</si>
  <si>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</si>
  <si>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</si>
  <si>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</si>
  <si>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</si>
  <si>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</si>
  <si>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</si>
  <si>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</si>
  <si>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</si>
  <si>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</si>
  <si>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</si>
  <si>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</si>
  <si>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</si>
  <si>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</si>
  <si>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</si>
  <si>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</si>
  <si>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</si>
  <si>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</si>
  <si>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</si>
  <si>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</si>
  <si>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</si>
  <si>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</si>
  <si>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</si>
  <si>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</si>
  <si>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</si>
  <si>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</si>
  <si>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</si>
  <si>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</si>
  <si>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</si>
  <si>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</si>
  <si>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</si>
  <si>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</si>
  <si>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</si>
  <si>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</si>
  <si>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</si>
  <si>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</si>
  <si>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</si>
  <si>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</si>
  <si>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</si>
  <si>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</si>
  <si>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</si>
  <si>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</si>
  <si>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</si>
  <si>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</si>
  <si>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</si>
  <si>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</si>
  <si>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</si>
  <si>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</si>
  <si>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</si>
  <si>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</si>
  <si>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</si>
  <si>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</si>
  <si>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</si>
  <si>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</si>
  <si>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</si>
  <si>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</si>
  <si>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</si>
  <si>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</si>
  <si>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</si>
  <si>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</si>
  <si>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</si>
  <si>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</si>
  <si>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</si>
  <si>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</si>
  <si>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</si>
  <si>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</si>
  <si>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</si>
  <si>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</si>
  <si>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</si>
  <si>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</si>
  <si>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</si>
  <si>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</si>
  <si>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</si>
  <si>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</si>
  <si>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</si>
  <si>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</si>
  <si>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</si>
  <si>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</si>
  <si>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</si>
  <si>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</si>
  <si>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</si>
  <si>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</si>
  <si>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</si>
  <si>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</si>
  <si>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</si>
  <si>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</si>
  <si>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</si>
  <si>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</si>
  <si>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</si>
  <si>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</si>
  <si>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</si>
  <si>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</si>
  <si>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</si>
  <si>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</si>
  <si>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</si>
  <si>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</si>
  <si>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</si>
  <si>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</si>
  <si>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</si>
  <si>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</si>
  <si>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</si>
  <si>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</si>
  <si>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</si>
  <si>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</si>
  <si>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</si>
  <si>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</si>
  <si>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</si>
  <si>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</si>
  <si>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</si>
  <si>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</si>
  <si>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</si>
  <si>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</si>
  <si>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</si>
  <si>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</si>
  <si>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</si>
  <si>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</si>
  <si>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</si>
  <si>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</si>
  <si>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</si>
  <si>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</si>
  <si>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</si>
  <si>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</si>
  <si>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</si>
  <si>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</si>
  <si>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</si>
  <si>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</si>
  <si>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</si>
  <si>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</si>
  <si>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</si>
  <si>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</si>
  <si>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</si>
  <si>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</si>
  <si>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</si>
  <si>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</si>
  <si>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</si>
  <si>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</si>
  <si>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</si>
  <si>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</si>
  <si>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</si>
  <si>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</si>
  <si>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</si>
  <si>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</si>
  <si>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</si>
  <si>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</si>
  <si>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</si>
  <si>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</si>
  <si>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</si>
  <si>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</si>
  <si>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</si>
  <si>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</si>
  <si>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</si>
  <si>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</si>
  <si>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</si>
  <si>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</si>
  <si>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</si>
  <si>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</si>
  <si>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</si>
  <si>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</si>
  <si>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</si>
  <si>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</si>
  <si>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</si>
  <si>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</si>
  <si>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</si>
  <si>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</si>
  <si>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</si>
  <si>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</si>
  <si>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</si>
  <si>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</si>
  <si>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</si>
  <si>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</si>
  <si>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</si>
  <si>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</si>
  <si>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</si>
  <si>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</si>
  <si>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</si>
  <si>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</si>
  <si>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</si>
  <si>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</si>
  <si>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</si>
  <si>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</si>
  <si>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</si>
  <si>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</si>
  <si>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</si>
  <si>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</si>
  <si>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</si>
  <si>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</si>
  <si>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</si>
  <si>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</si>
  <si>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</si>
  <si>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</si>
  <si>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</si>
  <si>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</si>
  <si>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</si>
  <si>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</si>
  <si>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</si>
  <si>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</si>
  <si>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</si>
  <si>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</si>
  <si>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</si>
  <si>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</si>
  <si>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</si>
  <si>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</si>
  <si>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</si>
  <si>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</si>
  <si>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</si>
  <si>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</si>
  <si>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</si>
  <si>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</si>
  <si>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</si>
  <si>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</si>
  <si>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</si>
  <si>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</si>
  <si>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</si>
  <si>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</si>
  <si>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</si>
  <si>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</si>
  <si>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</si>
  <si>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</si>
  <si>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</si>
  <si>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</si>
  <si>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</si>
  <si>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</si>
  <si>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</si>
  <si>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</si>
  <si>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Escala informou que Maquinista disponivel em TIQ às 13h00 / Maq. de passe de TGR</t>
  </si>
  <si>
    <t>PPR-PSG</t>
  </si>
  <si>
    <t>PPRPSG</t>
  </si>
  <si>
    <t>Deslocamento entre PPR-PSG</t>
  </si>
  <si>
    <t>Programação enviada para CCO, aguardando confirmação de FX com CCO</t>
  </si>
  <si>
    <t xml:space="preserve">Socaria mecanizada   </t>
  </si>
  <si>
    <t>Descarga de pedra no km 695</t>
  </si>
  <si>
    <t>3 barras - 98/536413-537358tg
1 barra - 98/535952-536413cv</t>
  </si>
  <si>
    <t>TGR-TOM</t>
  </si>
  <si>
    <t>TGRTOM</t>
  </si>
  <si>
    <t>Deslocamento para abastecimento das locomotivas</t>
  </si>
  <si>
    <t>Carregamento de dormente em TCS</t>
  </si>
  <si>
    <t>2 (Maicon e Eder)</t>
  </si>
  <si>
    <t>Regulagem de brita do km 171+115 ao 173+500</t>
  </si>
  <si>
    <t>Ronda de auto de linha</t>
  </si>
  <si>
    <t>PNVPPG</t>
  </si>
  <si>
    <t>Serviços de nivelamento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</si>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</sst>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zoomScaleNormal="100" workbookViewId="0">
      <pane xSplit="6" ySplit="5" topLeftCell="G271" activePane="bottomRight" state="frozen"/>
      <selection pane="bottomRight" activeCell="I285" sqref="I28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 t="s">
        <v>1630</v>
      </c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8.3333333333333329E-2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 t="s">
        <v>1631</v>
      </c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1632</v>
      </c>
      <c r="N276" s="199" t="s">
        <v>1633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1634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/>
      <c r="BI276" s="16"/>
      <c r="BJ276" s="16" t="s">
        <v>1635</v>
      </c>
      <c r="BK276" s="16"/>
      <c r="BL276" s="15"/>
      <c r="BM276" s="14"/>
      <c r="BN276" s="14"/>
      <c r="BO276" s="160"/>
      <c r="BP276" s="16"/>
      <c r="BQ276" s="12" t="str">
        <f t="shared" si="50"/>
        <v>Produção e Intervalo</v>
      </c>
      <c r="BR276" s="18">
        <f t="shared" si="51"/>
        <v>0</v>
      </c>
      <c r="BS276" s="18">
        <f t="shared" si="52"/>
        <v>0</v>
      </c>
      <c r="BT276" s="220" t="str">
        <f t="shared" si="48"/>
        <v/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1636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TSF-TRO</v>
      </c>
      <c r="AN281" s="279" t="str">
        <f>IF(BS_CONTROLE[[#This Row],[SB]]=0, "-", BS_CONTROLE[[#This Row],[SB]])</f>
        <v>TEX1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754</v>
      </c>
      <c r="AQ281" s="281">
        <f>IF(BS_CONTROLE[[#This Row],[KM - Fim]]=0, "-", BS_CONTROLE[[#This Row],[KM - Fim]])</f>
        <v>751.6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1637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1638</v>
      </c>
      <c r="X287" s="213" t="s">
        <v>374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1639</v>
      </c>
      <c r="N288" s="199" t="s">
        <v>1640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1641</v>
      </c>
      <c r="X288" s="213" t="s">
        <v>374</v>
      </c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Produção e Intervalo</v>
      </c>
      <c r="BR288" s="18">
        <f t="shared" si="51"/>
        <v>0</v>
      </c>
      <c r="BS288" s="18">
        <f t="shared" si="52"/>
        <v>0</v>
      </c>
      <c r="BT288" s="220" t="str">
        <f t="shared" si="48"/>
        <v/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1642</v>
      </c>
      <c r="X290" s="213" t="s">
        <v>374</v>
      </c>
      <c r="Y290" s="153"/>
      <c r="Z290" s="153"/>
      <c r="AA290" s="83" t="s">
        <v>1643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1644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Produção e Intervalo</v>
      </c>
      <c r="BR295" s="18">
        <f t="shared" si="51"/>
        <v>0</v>
      </c>
      <c r="BS295" s="18">
        <f t="shared" si="52"/>
        <v>0</v>
      </c>
      <c r="BT295" s="220" t="str">
        <f t="shared" si="48"/>
        <v/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1645</v>
      </c>
      <c r="X296" s="213" t="s">
        <v>374</v>
      </c>
      <c r="Y296" s="153"/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1646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1647</v>
      </c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1648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9" operator="equal">
      <formula>"ERRO"</formula>
    </cfRule>
  </conditionalFormatting>
  <conditionalFormatting sqref="X4 Y368:Y443 Y1:Z367">
    <cfRule type="cellIs" dxfId="138" priority="18388" operator="equal">
      <formula>"OPORTUNIDADE"</formula>
    </cfRule>
  </conditionalFormatting>
  <conditionalFormatting sqref="AZ6:AZ415">
    <cfRule type="expression" dxfId="137" priority="18383">
      <formula>$BU6=1</formula>
    </cfRule>
  </conditionalFormatting>
  <conditionalFormatting sqref="BQ6:BQ492">
    <cfRule type="cellIs" dxfId="136" priority="18394" operator="equal">
      <formula>"Produção e Intervalo"</formula>
    </cfRule>
    <cfRule type="cellIs" dxfId="135" priority="18395" operator="equal">
      <formula>"Aderente"</formula>
    </cfRule>
    <cfRule type="cellIs" dxfId="134" priority="18396" operator="equal">
      <formula>"Intervalo"</formula>
    </cfRule>
    <cfRule type="cellIs" dxfId="133" priority="18397" operator="equal">
      <formula>"Produção"</formula>
    </cfRule>
    <cfRule type="cellIs" dxfId="132" priority="18398" operator="equal">
      <formula>"ERRO"</formula>
    </cfRule>
  </conditionalFormatting>
  <conditionalFormatting sqref="BR6:BS445">
    <cfRule type="cellIs" dxfId="131" priority="18376" operator="equal">
      <formula>"*"</formula>
    </cfRule>
    <cfRule type="cellIs" dxfId="130" priority="18377" operator="greaterThanOrEqual">
      <formula>1</formula>
    </cfRule>
    <cfRule type="cellIs" dxfId="129" priority="18378" operator="lessThan">
      <formula>1</formula>
    </cfRule>
  </conditionalFormatting>
  <conditionalFormatting sqref="X368:X415 Y368:Y443 Y6:Z367">
    <cfRule type="cellIs" dxfId="128" priority="18324" operator="equal">
      <formula>"NÃO"</formula>
    </cfRule>
    <cfRule type="cellIs" dxfId="127" priority="18325" operator="equal">
      <formula>"SIM"</formula>
    </cfRule>
  </conditionalFormatting>
  <conditionalFormatting sqref="X368:X415">
    <cfRule type="cellIs" dxfId="126" priority="18323" operator="equal">
      <formula>"OPORTUNIDADE"</formula>
    </cfRule>
  </conditionalFormatting>
  <conditionalFormatting sqref="Z368:Z415">
    <cfRule type="cellIs" dxfId="125" priority="18321" operator="equal">
      <formula>"NÃO"</formula>
    </cfRule>
    <cfRule type="cellIs" dxfId="124" priority="18322" operator="equal">
      <formula>"SIM"</formula>
    </cfRule>
  </conditionalFormatting>
  <conditionalFormatting sqref="Z368:Z415">
    <cfRule type="cellIs" dxfId="123" priority="18320" operator="equal">
      <formula>"OPORTUNIDADE"</formula>
    </cfRule>
  </conditionalFormatting>
  <conditionalFormatting sqref="Y1048468:Y1048576">
    <cfRule type="cellIs" dxfId="122" priority="18205" operator="equal">
      <formula>"OPORTUNIDADE"</formula>
    </cfRule>
  </conditionalFormatting>
  <conditionalFormatting sqref="Y1048468:Y1048576">
    <cfRule type="cellIs" dxfId="121" priority="18203" operator="equal">
      <formula>"NÃO"</formula>
    </cfRule>
    <cfRule type="cellIs" dxfId="120" priority="18204" operator="equal">
      <formula>"SIM"</formula>
    </cfRule>
  </conditionalFormatting>
  <conditionalFormatting sqref="Z416:Z441">
    <cfRule type="cellIs" dxfId="119" priority="17940" operator="equal">
      <formula>"OPORTUNIDADE"</formula>
    </cfRule>
  </conditionalFormatting>
  <conditionalFormatting sqref="Z416:Z441">
    <cfRule type="cellIs" dxfId="118" priority="17938" operator="equal">
      <formula>"NÃO"</formula>
    </cfRule>
    <cfRule type="cellIs" dxfId="117" priority="17939" operator="equal">
      <formula>"SIM"</formula>
    </cfRule>
  </conditionalFormatting>
  <conditionalFormatting sqref="X442">
    <cfRule type="cellIs" dxfId="116" priority="17926" operator="equal">
      <formula>"NÃO"</formula>
    </cfRule>
    <cfRule type="cellIs" dxfId="115" priority="17927" operator="equal">
      <formula>"SIM"</formula>
    </cfRule>
  </conditionalFormatting>
  <conditionalFormatting sqref="X442">
    <cfRule type="cellIs" dxfId="114" priority="17925" operator="equal">
      <formula>"OPORTUNIDADE"</formula>
    </cfRule>
  </conditionalFormatting>
  <conditionalFormatting sqref="Z442">
    <cfRule type="cellIs" dxfId="113" priority="17923" operator="equal">
      <formula>"NÃO"</formula>
    </cfRule>
    <cfRule type="cellIs" dxfId="112" priority="17924" operator="equal">
      <formula>"SIM"</formula>
    </cfRule>
  </conditionalFormatting>
  <conditionalFormatting sqref="Z442">
    <cfRule type="cellIs" dxfId="111" priority="17922" operator="equal">
      <formula>"OPORTUNIDADE"</formula>
    </cfRule>
  </conditionalFormatting>
  <conditionalFormatting sqref="BI442">
    <cfRule type="iconSet" priority="17931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2">
      <iconSet showValue="0">
        <cfvo type="percent" val="0"/>
        <cfvo type="num" val="1"/>
        <cfvo type="num" val="1" gte="0"/>
      </iconSet>
    </cfRule>
    <cfRule type="iconSet" priority="17933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4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2">
      <formula>$BU385=1</formula>
    </cfRule>
  </conditionalFormatting>
  <conditionalFormatting sqref="AZ418:AZ442">
    <cfRule type="expression" dxfId="109" priority="18702">
      <formula>$BU390=1</formula>
    </cfRule>
  </conditionalFormatting>
  <conditionalFormatting sqref="BI416:BI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5">
      <iconSet showValue="0">
        <cfvo type="percent" val="0"/>
        <cfvo type="num" val="1"/>
        <cfvo type="num" val="1" gte="0"/>
      </iconSet>
    </cfRule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9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2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7" operator="equal">
      <formula>"*"</formula>
    </cfRule>
    <cfRule type="cellIs" dxfId="107" priority="13338" operator="greaterThanOrEqual">
      <formula>1</formula>
    </cfRule>
    <cfRule type="cellIs" dxfId="106" priority="13339" operator="lessThan">
      <formula>1</formula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:BK492 BK260:BK261">
    <cfRule type="iconSet" priority="2059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5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2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8">
      <iconSet showValue="0">
        <cfvo type="percent" val="0"/>
        <cfvo type="num" val="1"/>
        <cfvo type="num" val="1" gte="0"/>
      </iconSet>
    </cfRule>
    <cfRule type="iconSet" priority="2063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1649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1650</v>
      </c>
      <c r="E3" s="316" t="s">
        <v>1651</v>
      </c>
      <c r="F3" s="316" t="s">
        <v>1652</v>
      </c>
      <c r="G3" s="316" t="s">
        <v>1653</v>
      </c>
      <c r="H3" s="316" t="s">
        <v>1654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1655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1656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C3290" sqref="C329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1657</v>
      </c>
      <c r="W1" s="390"/>
      <c r="X1" s="390"/>
      <c r="Y1" s="103"/>
    </row>
    <row r="2" spans="1:25" s="100" customFormat="1" ht="11.25" customHeight="1">
      <c r="A2" s="104" t="s">
        <v>1658</v>
      </c>
      <c r="B2" s="104" t="s">
        <v>1659</v>
      </c>
      <c r="C2" s="104" t="s">
        <v>7</v>
      </c>
      <c r="D2" s="105" t="s">
        <v>1177</v>
      </c>
      <c r="E2" s="105" t="s">
        <v>1178</v>
      </c>
      <c r="F2" s="105" t="s">
        <v>1660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1661</v>
      </c>
      <c r="U2" s="107" t="s">
        <v>1180</v>
      </c>
      <c r="V2" s="102">
        <f ca="1">TODAY()-1</f>
        <v>46039</v>
      </c>
      <c r="W2" s="102">
        <f ca="1">V2-1</f>
        <v>46038</v>
      </c>
      <c r="X2" s="102">
        <f ca="1">W2-1</f>
        <v>46037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 t="str">
        <f ca="1">_xlfn.XLOOKUP(G8&amp;$V$2,BS_CONTROLE[CHAVE],BS_CONTROLE[Quantidade_11],"-")</f>
        <v>-</v>
      </c>
      <c r="W8" s="111">
        <f ca="1">_xlfn.XLOOKUP(G8&amp;$W$2,BS_CONTROLE[CHAVE],BS_CONTROLE[Quantidade_11],"-")</f>
        <v>1600</v>
      </c>
      <c r="X8" s="111">
        <f ca="1">_xlfn.XLOOKUP(G8&amp;$X$2,BS_CONTROLE[CHAVE],BS_CONTROLE[Quantidade_11],"-")</f>
        <v>3259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 t="str">
        <f ca="1">_xlfn.XLOOKUP(G20&amp;$V$2,BS_CONTROLE[CHAVE],BS_CONTROLE[Quantidade_11],"-")</f>
        <v>-</v>
      </c>
      <c r="W20" s="111">
        <f ca="1">_xlfn.XLOOKUP(G20&amp;$W$2,BS_CONTROLE[CHAVE],BS_CONTROLE[Quantidade_11],"-")</f>
        <v>1600</v>
      </c>
      <c r="X20" s="111">
        <f ca="1">_xlfn.XLOOKUP(G20&amp;$X$2,BS_CONTROLE[CHAVE],BS_CONTROLE[Quantidade_11],"-")</f>
        <v>3259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1615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>
        <f ca="1">_xlfn.XLOOKUP(G27&amp;$W$2,BS_CONTROLE[CHAVE],BS_CONTROLE[Quantidade_11],"-")</f>
        <v>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 t="str">
        <f ca="1">_xlfn.XLOOKUP(G39&amp;$V$2,BS_CONTROLE[CHAVE],BS_CONTROLE[Quantidade_11],"-")</f>
        <v>-</v>
      </c>
      <c r="W39" s="111">
        <f ca="1">_xlfn.XLOOKUP(G39&amp;$W$2,BS_CONTROLE[CHAVE],BS_CONTROLE[Quantidade_11],"-")</f>
        <v>1600</v>
      </c>
      <c r="X39" s="111">
        <f ca="1">_xlfn.XLOOKUP(G39&amp;$X$2,BS_CONTROLE[CHAVE],BS_CONTROLE[Quantidade_11],"-")</f>
        <v>3259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1615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 t="str">
        <f ca="1">_xlfn.XLOOKUP(G49&amp;$V$2,BS_CONTROLE[CHAVE],BS_CONTROLE[Quantidade_11],"-")</f>
        <v>-</v>
      </c>
      <c r="W49" s="111">
        <f ca="1">_xlfn.XLOOKUP(G49&amp;$W$2,BS_CONTROLE[CHAVE],BS_CONTROLE[Quantidade_11],"-")</f>
        <v>1600</v>
      </c>
      <c r="X49" s="111">
        <f ca="1">_xlfn.XLOOKUP(G49&amp;$X$2,BS_CONTROLE[CHAVE],BS_CONTROLE[Quantidade_11],"-")</f>
        <v>3259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 t="str">
        <f ca="1">_xlfn.XLOOKUP(G59&amp;$V$2,BS_CONTROLE[CHAVE],BS_CONTROLE[Quantidade_11],"-")</f>
        <v>-</v>
      </c>
      <c r="W59" s="111">
        <f ca="1">_xlfn.XLOOKUP(G59&amp;$W$2,BS_CONTROLE[CHAVE],BS_CONTROLE[Quantidade_11],"-")</f>
        <v>1600</v>
      </c>
      <c r="X59" s="111">
        <f ca="1">_xlfn.XLOOKUP(G59&amp;$X$2,BS_CONTROLE[CHAVE],BS_CONTROLE[Quantidade_11],"-")</f>
        <v>3259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1615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220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1600</v>
      </c>
      <c r="X68" s="111">
        <f ca="1">_xlfn.XLOOKUP(G68&amp;$X$2,BS_CONTROLE[CHAVE],BS_CONTROLE[Quantidade_11],"-")</f>
        <v>3259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220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>
        <f ca="1">_xlfn.XLOOKUP(G75&amp;$W$2,BS_CONTROLE[CHAVE],BS_CONTROLE[Quantidade_11],"-")</f>
        <v>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1615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 t="str">
        <f ca="1">_xlfn.XLOOKUP(G85&amp;$V$2,BS_CONTROLE[CHAVE],BS_CONTROLE[Quantidade_11],"-")</f>
        <v>-</v>
      </c>
      <c r="W85" s="111">
        <f ca="1">_xlfn.XLOOKUP(G85&amp;$W$2,BS_CONTROLE[CHAVE],BS_CONTROLE[Quantidade_11],"-")</f>
        <v>1600</v>
      </c>
      <c r="X85" s="111">
        <f ca="1">_xlfn.XLOOKUP(G85&amp;$X$2,BS_CONTROLE[CHAVE],BS_CONTROLE[Quantidade_11],"-")</f>
        <v>3259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1615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 t="str">
        <f ca="1">_xlfn.XLOOKUP(G110&amp;$V$2,BS_CONTROLE[CHAVE],BS_CONTROLE[Quantidade_11],"-")</f>
        <v>-</v>
      </c>
      <c r="W110" s="111">
        <f ca="1">_xlfn.XLOOKUP(G110&amp;$W$2,BS_CONTROLE[CHAVE],BS_CONTROLE[Quantidade_11],"-")</f>
        <v>1600</v>
      </c>
      <c r="X110" s="111">
        <f ca="1">_xlfn.XLOOKUP(G110&amp;$X$2,BS_CONTROLE[CHAVE],BS_CONTROLE[Quantidade_11],"-")</f>
        <v>3259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0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1600</v>
      </c>
      <c r="X138" s="111">
        <f ca="1">_xlfn.XLOOKUP(G138&amp;$X$2,BS_CONTROLE[CHAVE],BS_CONTROLE[Quantidade_11],"-")</f>
        <v>3259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0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1615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1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 t="str">
        <f ca="1">_xlfn.XLOOKUP(G171&amp;$V$2,BS_CONTROLE[CHAVE],BS_CONTROLE[Quantidade_11],"-")</f>
        <v>-</v>
      </c>
      <c r="W171" s="111">
        <f ca="1">_xlfn.XLOOKUP(G171&amp;$W$2,BS_CONTROLE[CHAVE],BS_CONTROLE[Quantidade_11],"-")</f>
        <v>1600</v>
      </c>
      <c r="X171" s="111">
        <f ca="1">_xlfn.XLOOKUP(G171&amp;$X$2,BS_CONTROLE[CHAVE],BS_CONTROLE[Quantidade_11],"-")</f>
        <v>3259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0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47510</v>
      </c>
      <c r="W182" s="111">
        <f ca="1">_xlfn.XLOOKUP(G182&amp;$W$2,BS_CONTROLE[CHAVE],BS_CONTROLE[Quantidade_11],"-")</f>
        <v>40810</v>
      </c>
      <c r="X182" s="111">
        <f ca="1">_xlfn.XLOOKUP(G182&amp;$X$2,BS_CONTROLE[CHAVE],BS_CONTROLE[Quantidade_11],"-")</f>
        <v>47530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 t="str">
        <f ca="1">_xlfn.XLOOKUP(G188&amp;$V$2,BS_CONTROLE[CHAVE],BS_CONTROLE[Quantidade_11],"-")</f>
        <v>-</v>
      </c>
      <c r="W188" s="111">
        <f ca="1">_xlfn.XLOOKUP(G188&amp;$W$2,BS_CONTROLE[CHAVE],BS_CONTROLE[Quantidade_11],"-")</f>
        <v>1600</v>
      </c>
      <c r="X188" s="111">
        <f ca="1">_xlfn.XLOOKUP(G188&amp;$X$2,BS_CONTROLE[CHAVE],BS_CONTROLE[Quantidade_11],"-")</f>
        <v>3259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47510</v>
      </c>
      <c r="W195" s="111">
        <f ca="1">_xlfn.XLOOKUP(G195&amp;$W$2,BS_CONTROLE[CHAVE],BS_CONTROLE[Quantidade_11],"-")</f>
        <v>40810</v>
      </c>
      <c r="X195" s="111">
        <f ca="1">_xlfn.XLOOKUP(G195&amp;$X$2,BS_CONTROLE[CHAVE],BS_CONTROLE[Quantidade_11],"-")</f>
        <v>47530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1615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1600</v>
      </c>
      <c r="X207" s="111">
        <f ca="1">_xlfn.XLOOKUP(G207&amp;$X$2,BS_CONTROLE[CHAVE],BS_CONTROLE[Quantidade_11],"-")</f>
        <v>3259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0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220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>
        <f ca="1">_xlfn.XLOOKUP(G225&amp;$W$2,BS_CONTROLE[CHAVE],BS_CONTROLE[Quantidade_11],"-")</f>
        <v>0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 t="str">
        <f ca="1">_xlfn.XLOOKUP(G228&amp;$V$2,BS_CONTROLE[CHAVE],BS_CONTROLE[Quantidade_11],"-")</f>
        <v>-</v>
      </c>
      <c r="W228" s="111">
        <f ca="1">_xlfn.XLOOKUP(G228&amp;$W$2,BS_CONTROLE[CHAVE],BS_CONTROLE[Quantidade_11],"-")</f>
        <v>1600</v>
      </c>
      <c r="X228" s="111">
        <f ca="1">_xlfn.XLOOKUP(G228&amp;$X$2,BS_CONTROLE[CHAVE],BS_CONTROLE[Quantidade_11],"-")</f>
        <v>3259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0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1615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220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1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 t="str">
        <f ca="1">_xlfn.XLOOKUP(G261&amp;$V$2,BS_CONTROLE[CHAVE],BS_CONTROLE[Quantidade_11],"-")</f>
        <v>-</v>
      </c>
      <c r="W261" s="111">
        <f ca="1">_xlfn.XLOOKUP(G261&amp;$W$2,BS_CONTROLE[CHAVE],BS_CONTROLE[Quantidade_11],"-")</f>
        <v>1600</v>
      </c>
      <c r="X261" s="111">
        <f ca="1">_xlfn.XLOOKUP(G261&amp;$X$2,BS_CONTROLE[CHAVE],BS_CONTROLE[Quantidade_11],"-")</f>
        <v>3259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>
        <f ca="1">_xlfn.XLOOKUP(G264&amp;$W$2,BS_CONTROLE[CHAVE],BS_CONTROLE[Quantidade_11],"-")</f>
        <v>0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>
        <f ca="1">_xlfn.XLOOKUP(G274&amp;$X$2,BS_CONTROLE[CHAVE],BS_CONTROLE[Quantidade_11],"-")</f>
        <v>220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47510</v>
      </c>
      <c r="W289" s="111">
        <f ca="1">_xlfn.XLOOKUP(G289&amp;$W$2,BS_CONTROLE[CHAVE],BS_CONTROLE[Quantidade_11],"-")</f>
        <v>40810</v>
      </c>
      <c r="X289" s="111">
        <f ca="1">_xlfn.XLOOKUP(G289&amp;$X$2,BS_CONTROLE[CHAVE],BS_CONTROLE[Quantidade_11],"-")</f>
        <v>47530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>
        <f ca="1">_xlfn.XLOOKUP(G290&amp;$W$2,BS_CONTROLE[CHAVE],BS_CONTROLE[Quantidade_11],"-")</f>
        <v>1</v>
      </c>
      <c r="X290" s="111">
        <f ca="1">_xlfn.XLOOKUP(G290&amp;$X$2,BS_CONTROLE[CHAVE],BS_CONTROLE[Quantidade_11],"-")</f>
        <v>0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1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 t="str">
        <f ca="1">_xlfn.XLOOKUP(G296&amp;$V$2,BS_CONTROLE[CHAVE],BS_CONTROLE[Quantidade_11],"-")</f>
        <v>-</v>
      </c>
      <c r="W296" s="111">
        <f ca="1">_xlfn.XLOOKUP(G296&amp;$W$2,BS_CONTROLE[CHAVE],BS_CONTROLE[Quantidade_11],"-")</f>
        <v>1600</v>
      </c>
      <c r="X296" s="111">
        <f ca="1">_xlfn.XLOOKUP(G296&amp;$X$2,BS_CONTROLE[CHAVE],BS_CONTROLE[Quantidade_11],"-")</f>
        <v>3259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220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47510</v>
      </c>
      <c r="W319" s="111">
        <f ca="1">_xlfn.XLOOKUP(G319&amp;$W$2,BS_CONTROLE[CHAVE],BS_CONTROLE[Quantidade_11],"-")</f>
        <v>40810</v>
      </c>
      <c r="X319" s="111">
        <f ca="1">_xlfn.XLOOKUP(G319&amp;$X$2,BS_CONTROLE[CHAVE],BS_CONTROLE[Quantidade_11],"-")</f>
        <v>47530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1</v>
      </c>
      <c r="X320" s="111">
        <f ca="1">_xlfn.XLOOKUP(G320&amp;$X$2,BS_CONTROLE[CHAVE],BS_CONTROLE[Quantidade_11],"-")</f>
        <v>0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1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1600</v>
      </c>
      <c r="X328" s="111">
        <f ca="1">_xlfn.XLOOKUP(G328&amp;$X$2,BS_CONTROLE[CHAVE],BS_CONTROLE[Quantidade_11],"-")</f>
        <v>3259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0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1615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>
        <f ca="1">_xlfn.XLOOKUP(G340&amp;$X$2,BS_CONTROLE[CHAVE],BS_CONTROLE[Quantidade_11],"-")</f>
        <v>0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>
        <f ca="1">_xlfn.XLOOKUP(G344&amp;$W$2,BS_CONTROLE[CHAVE],BS_CONTROLE[Quantidade_11],"-")</f>
        <v>1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47510</v>
      </c>
      <c r="W346" s="111">
        <f ca="1">_xlfn.XLOOKUP(G346&amp;$W$2,BS_CONTROLE[CHAVE],BS_CONTROLE[Quantidade_11],"-")</f>
        <v>40810</v>
      </c>
      <c r="X346" s="111">
        <f ca="1">_xlfn.XLOOKUP(G346&amp;$X$2,BS_CONTROLE[CHAVE],BS_CONTROLE[Quantidade_11],"-")</f>
        <v>47530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>
        <f ca="1">_xlfn.XLOOKUP(G347&amp;$W$2,BS_CONTROLE[CHAVE],BS_CONTROLE[Quantidade_11],"-")</f>
        <v>0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>
        <f ca="1">_xlfn.XLOOKUP(G349&amp;$W$2,BS_CONTROLE[CHAVE],BS_CONTROLE[Quantidade_11],"-")</f>
        <v>1</v>
      </c>
      <c r="X349" s="111">
        <f ca="1">_xlfn.XLOOKUP(G349&amp;$X$2,BS_CONTROLE[CHAVE],BS_CONTROLE[Quantidade_11],"-")</f>
        <v>0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 t="str">
        <f ca="1">_xlfn.XLOOKUP(G354&amp;$V$2,BS_CONTROLE[CHAVE],BS_CONTROLE[Quantidade_11],"-")</f>
        <v>-</v>
      </c>
      <c r="W354" s="111">
        <f ca="1">_xlfn.XLOOKUP(G354&amp;$W$2,BS_CONTROLE[CHAVE],BS_CONTROLE[Quantidade_11],"-")</f>
        <v>1600</v>
      </c>
      <c r="X354" s="111">
        <f ca="1">_xlfn.XLOOKUP(G354&amp;$X$2,BS_CONTROLE[CHAVE],BS_CONTROLE[Quantidade_11],"-")</f>
        <v>3259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1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>
        <f ca="1">_xlfn.XLOOKUP(G360&amp;$W$2,BS_CONTROLE[CHAVE],BS_CONTROLE[Quantidade_11],"-")</f>
        <v>0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0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47510</v>
      </c>
      <c r="W368" s="111">
        <f ca="1">_xlfn.XLOOKUP(G368&amp;$W$2,BS_CONTROLE[CHAVE],BS_CONTROLE[Quantidade_11],"-")</f>
        <v>40810</v>
      </c>
      <c r="X368" s="111">
        <f ca="1">_xlfn.XLOOKUP(G368&amp;$X$2,BS_CONTROLE[CHAVE],BS_CONTROLE[Quantidade_11],"-")</f>
        <v>47530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1600</v>
      </c>
      <c r="X370" s="111">
        <f ca="1">_xlfn.XLOOKUP(G370&amp;$X$2,BS_CONTROLE[CHAVE],BS_CONTROLE[Quantidade_11],"-")</f>
        <v>3259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28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8.3333333333333329E-2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0</v>
      </c>
      <c r="W373" s="111">
        <f ca="1">_xlfn.XLOOKUP(G373&amp;$W$2,BS_CONTROLE[CHAVE],BS_CONTROLE[Quantidade_11],"-")</f>
        <v>0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47510</v>
      </c>
      <c r="W374" s="111">
        <f ca="1">_xlfn.XLOOKUP(G374&amp;$W$2,BS_CONTROLE[CHAVE],BS_CONTROLE[Quantidade_11],"-")</f>
        <v>40810</v>
      </c>
      <c r="X374" s="111">
        <f ca="1">_xlfn.XLOOKUP(G374&amp;$X$2,BS_CONTROLE[CHAVE],BS_CONTROLE[Quantidade_11],"-")</f>
        <v>47530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>
      <c r="A379" s="108" t="str">
        <f>IF(FN_MC!Y281="","*",FN_MC!Y281)</f>
        <v>*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 t="str">
        <f ca="1">_xlfn.XLOOKUP(G379&amp;$V$2,BS_CONTROLE[CHAVE],BS_CONTROLE[Quantidade_11],"-")</f>
        <v>-</v>
      </c>
      <c r="W379" s="111">
        <f ca="1">_xlfn.XLOOKUP(G379&amp;$W$2,BS_CONTROLE[CHAVE],BS_CONTROLE[Quantidade_11],"-")</f>
        <v>1600</v>
      </c>
      <c r="X379" s="111">
        <f ca="1">_xlfn.XLOOKUP(G379&amp;$X$2,BS_CONTROLE[CHAVE],BS_CONTROLE[Quantidade_11],"-")</f>
        <v>3259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28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IF(FN_MC!Y287="","*",FN_MC!Y287)</f>
        <v>*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0</v>
      </c>
      <c r="W385" s="111">
        <f ca="1">_xlfn.XLOOKUP(G385&amp;$W$2,BS_CONTROLE[CHAVE],BS_CONTROLE[Quantidade_11],"-")</f>
        <v>0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IF(FN_MC!Y288="","*",FN_MC!Y288)</f>
        <v>*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28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IF(FN_MC!Y289="","*",FN_MC!Y289)</f>
        <v>*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0</v>
      </c>
      <c r="W387" s="111">
        <f ca="1">_xlfn.XLOOKUP(G387&amp;$W$2,BS_CONTROLE[CHAVE],BS_CONTROLE[Quantidade_11],"-")</f>
        <v>2</v>
      </c>
      <c r="X387" s="111">
        <f ca="1">_xlfn.XLOOKUP(G387&amp;$X$2,BS_CONTROLE[CHAVE],BS_CONTROLE[Quantidade_11],"-")</f>
        <v>2</v>
      </c>
    </row>
    <row r="388" spans="1:24" s="112" customFormat="1">
      <c r="A388" s="108" t="str">
        <f>IF(FN_MC!Y290="","*",FN_MC!Y290)</f>
        <v>*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1615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IF(FN_MC!Y292="","*",FN_MC!Y292)</f>
        <v>*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>
        <f ca="1">_xlfn.XLOOKUP(G392&amp;$X$2,BS_CONTROLE[CHAVE],BS_CONTROLE[Quantidade_11],"-")</f>
        <v>0</v>
      </c>
    </row>
    <row r="393" spans="1:24" s="112" customFormat="1">
      <c r="A393" s="108" t="str">
        <f>IF(FN_MC!Y295="","*",FN_MC!Y295)</f>
        <v>*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>
        <f ca="1">_xlfn.XLOOKUP(G393&amp;$X$2,BS_CONTROLE[CHAVE],BS_CONTROLE[Quantidade_11],"-")</f>
        <v>220</v>
      </c>
    </row>
    <row r="394" spans="1:24" s="112" customFormat="1">
      <c r="A394" s="108" t="str">
        <f>IF(FN_MC!Y296="","*",FN_MC!Y296)</f>
        <v>*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>
        <f ca="1">_xlfn.XLOOKUP(G394&amp;$W$2,BS_CONTROLE[CHAVE],BS_CONTROLE[Quantidade_11],"-")</f>
        <v>1</v>
      </c>
      <c r="X394" s="111">
        <f ca="1">_xlfn.XLOOKUP(G394&amp;$X$2,BS_CONTROLE[CHAVE],BS_CONTROLE[Quantidade_11],"-")</f>
        <v>0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IF(FN_MC!Y298="","*",FN_MC!Y298)</f>
        <v>*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0</v>
      </c>
      <c r="W399" s="111">
        <f ca="1">_xlfn.XLOOKUP(G399&amp;$W$2,BS_CONTROLE[CHAVE],BS_CONTROLE[Quantidade_11],"-")</f>
        <v>0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*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*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*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1662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1663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1664</v>
      </c>
      <c r="C4" s="321" t="s">
        <v>1665</v>
      </c>
      <c r="D4" s="321" t="s">
        <v>1666</v>
      </c>
      <c r="E4" s="321" t="s">
        <v>1667</v>
      </c>
      <c r="F4" s="321" t="s">
        <v>545</v>
      </c>
      <c r="G4" s="321" t="s">
        <v>1668</v>
      </c>
      <c r="H4" s="187"/>
    </row>
    <row r="5" spans="1:8" ht="43.5">
      <c r="A5" s="187"/>
      <c r="B5" s="322" t="s">
        <v>1669</v>
      </c>
      <c r="C5" s="322">
        <v>309525</v>
      </c>
      <c r="D5" s="322" t="s">
        <v>1670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1671</v>
      </c>
      <c r="C6" s="322">
        <v>256875</v>
      </c>
      <c r="D6" s="322" t="s">
        <v>1672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1673</v>
      </c>
      <c r="C7" s="322">
        <v>257278</v>
      </c>
      <c r="D7" s="322" t="s">
        <v>1674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1675</v>
      </c>
      <c r="C8" s="322">
        <v>261794</v>
      </c>
      <c r="D8" s="322" t="s">
        <v>1676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1677</v>
      </c>
      <c r="C9" s="322">
        <v>257033</v>
      </c>
      <c r="D9" s="322" t="s">
        <v>1678</v>
      </c>
      <c r="E9" s="322" t="s">
        <v>240</v>
      </c>
      <c r="F9" s="322" t="s">
        <v>732</v>
      </c>
      <c r="G9" s="322" t="s">
        <v>1679</v>
      </c>
      <c r="H9" s="187"/>
    </row>
    <row r="10" spans="1:8" ht="43.5">
      <c r="A10" s="187"/>
      <c r="B10" s="322" t="s">
        <v>1680</v>
      </c>
      <c r="C10" s="322">
        <v>396578</v>
      </c>
      <c r="D10" s="322" t="s">
        <v>1681</v>
      </c>
      <c r="E10" s="322" t="s">
        <v>240</v>
      </c>
      <c r="F10" s="322" t="s">
        <v>732</v>
      </c>
      <c r="G10" s="322" t="s">
        <v>1679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1682</v>
      </c>
      <c r="C2" s="95" t="s">
        <v>1162</v>
      </c>
      <c r="D2" s="95" t="s">
        <v>1164</v>
      </c>
      <c r="E2" s="95" t="s">
        <v>1683</v>
      </c>
      <c r="F2" s="95" t="s">
        <v>1684</v>
      </c>
      <c r="G2" s="95" t="s">
        <v>1685</v>
      </c>
      <c r="H2" s="95" t="s">
        <v>1686</v>
      </c>
      <c r="I2" s="95" t="s">
        <v>1687</v>
      </c>
      <c r="J2" s="95" t="s">
        <v>1688</v>
      </c>
      <c r="K2" s="130" t="s">
        <v>1689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1690</v>
      </c>
      <c r="D5" s="394"/>
      <c r="E5" s="394"/>
      <c r="F5" s="394"/>
      <c r="G5" s="394"/>
      <c r="H5" s="394"/>
      <c r="I5" s="394"/>
      <c r="J5" s="395"/>
      <c r="K5" s="396" t="s">
        <v>1691</v>
      </c>
      <c r="L5" s="397"/>
      <c r="M5" s="397"/>
      <c r="N5" s="397"/>
      <c r="O5" s="398" t="s">
        <v>1692</v>
      </c>
      <c r="P5" s="399"/>
      <c r="Q5" s="400"/>
    </row>
    <row r="6" spans="1:17" s="93" customFormat="1" ht="15.75" customHeight="1">
      <c r="A6" s="87" t="s">
        <v>1660</v>
      </c>
      <c r="B6" s="94" t="s">
        <v>1659</v>
      </c>
      <c r="C6" s="95" t="s">
        <v>1177</v>
      </c>
      <c r="D6" s="96" t="s">
        <v>1178</v>
      </c>
      <c r="E6" s="95" t="s">
        <v>1693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1694</v>
      </c>
      <c r="M6" s="138" t="s">
        <v>30</v>
      </c>
      <c r="N6" s="139" t="s">
        <v>1172</v>
      </c>
      <c r="O6" s="241" t="s">
        <v>1215</v>
      </c>
      <c r="P6" s="152"/>
      <c r="Q6" s="188" t="s">
        <v>1695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1695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2026-01-18T18:00:26Z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