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30" documentId="120_S{118792C3-22EF-5104-A093-F22BFE3913F3}" xr6:coauthVersionLast="47" xr6:coauthVersionMax="47" xr10:uidLastSave="{7CE69423-2E50-4A8C-8A44-CC6858D846B7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4" i="15" l="1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L151" i="1" a="1"/>
  <c r="L151" i="1" s="1"/>
  <c r="K148" i="15" s="1"/>
  <c r="M154" i="1" a="1"/>
  <c r="M154" i="1" s="1"/>
  <c r="L151" i="15" s="1"/>
  <c r="L154" i="1" a="1"/>
  <c r="L154" i="1" s="1"/>
  <c r="K151" i="15" s="1"/>
  <c r="M153" i="1" a="1"/>
  <c r="M153" i="1" s="1"/>
  <c r="L150" i="15" s="1"/>
  <c r="L153" i="1" a="1"/>
  <c r="L153" i="1" s="1"/>
  <c r="K150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M146" i="1" a="1"/>
  <c r="M146" i="1"/>
  <c r="L143" i="15" s="1"/>
  <c r="L146" i="1" a="1"/>
  <c r="L146" i="1"/>
  <c r="K143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K123" i="10"/>
  <c r="M123" i="10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E165" i="15" l="1"/>
  <c r="E164" i="15"/>
  <c r="D165" i="15"/>
  <c r="D164" i="15"/>
  <c r="L165" i="15"/>
  <c r="L164" i="15"/>
  <c r="F129" i="12"/>
  <c r="K129" i="15"/>
  <c r="F133" i="12"/>
  <c r="K133" i="15"/>
  <c r="F135" i="12"/>
  <c r="K135" i="15"/>
  <c r="F139" i="12"/>
  <c r="K139" i="15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<sst xmlns="http://schemas.openxmlformats.org/spreadsheetml/2006/main" count="4824" uniqueCount="1356">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</sst>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zoomScaleNormal="100" workbookViewId="0">
      <pane xSplit="5" topLeftCell="F136" activePane="topRight" state="frozen"/>
      <selection pane="topRight" activeCell="BJ127" sqref="BJ1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1289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1300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1301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1300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638</v>
      </c>
      <c r="F152" s="142" t="str">
        <f>IF(D152="","*",VLOOKUP(E152,BS_ATIVIDADE[],3,FALSE))</f>
        <v>OUTROS</v>
      </c>
      <c r="G152" s="106" t="s">
        <v>137</v>
      </c>
      <c r="H152" s="106" t="s">
        <v>14</v>
      </c>
      <c r="I152" s="105">
        <v>73</v>
      </c>
      <c r="J152" s="105">
        <v>42</v>
      </c>
      <c r="K152" s="105">
        <v>9</v>
      </c>
      <c r="L152" s="127" t="s">
        <v>1302</v>
      </c>
      <c r="M152" s="127" t="s">
        <v>1303</v>
      </c>
      <c r="N152" s="106">
        <v>0.375</v>
      </c>
      <c r="O152" s="106">
        <v>4.1666666666666664E-2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1304</v>
      </c>
      <c r="W152" s="104" t="s">
        <v>452</v>
      </c>
      <c r="X152" s="129"/>
      <c r="Y152" s="104"/>
      <c r="Z152" s="105" t="s">
        <v>1305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DESLOCAMENTO</v>
      </c>
      <c r="AI152" s="8" t="str">
        <f>IF(BS_CONTROLE[[#This Row],[Atividade]]=0, "-", BS_CONTROLE[[#This Row],[Atividade]])</f>
        <v>DESLOCAMENTO</v>
      </c>
      <c r="AJ152" s="30" t="str">
        <f>BS_CONTROLE[[#This Row],[Local - Partida]]</f>
        <v>ZMA2</v>
      </c>
      <c r="AK152" s="30" t="str">
        <f>BS_CONTROLE[[#This Row],[Local - Encerramento]]</f>
        <v>ZTO</v>
      </c>
      <c r="AL152" s="105" t="str">
        <f>IF(BS_CONTROLE[[#This Row],[Entre - Estações]]=0, "-", BS_CONTROLE[[#This Row],[Entre - Estações]])</f>
        <v>ZMA-ZTO</v>
      </c>
      <c r="AM152" s="105" t="str">
        <f>IF(BS_CONTROLE[[#This Row],[SB]]=0, "-", BS_CONTROLE[[#This Row],[SB]])</f>
        <v>ZMAZTO</v>
      </c>
      <c r="AN152" s="105">
        <f>IF(BS_CONTROLE[[#This Row],[SUB]]=0, "-", BS_CONTROLE[[#This Row],[SUB]])</f>
        <v>73</v>
      </c>
      <c r="AO152" s="105">
        <f>BS_CONTROLE[[#This Row],[KM - Inicio]]</f>
        <v>42</v>
      </c>
      <c r="AP152" s="105">
        <f>BS_CONTROLE[[#This Row],[KM - Inicio]]</f>
        <v>42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1295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1">
    <cfRule type="expression" dxfId="186" priority="54393">
      <formula>#REF!=1</formula>
    </cfRule>
  </conditionalFormatting>
  <conditionalFormatting sqref="T6:T1031 BD6:BD1031 AX6:AX1031">
    <cfRule type="cellIs" dxfId="185" priority="54377" operator="equal">
      <formula>"ERRO"</formula>
    </cfRule>
  </conditionalFormatting>
  <conditionalFormatting sqref="BP6:BP1031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1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1306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1307</v>
      </c>
      <c r="C4" s="161" t="s">
        <v>1308</v>
      </c>
      <c r="D4" s="161" t="s">
        <v>1309</v>
      </c>
      <c r="E4" s="161" t="s">
        <v>1310</v>
      </c>
      <c r="F4" s="161" t="s">
        <v>4</v>
      </c>
      <c r="G4" s="161" t="s">
        <v>1311</v>
      </c>
    </row>
    <row r="5" spans="2:7">
      <c r="B5" s="162" t="s">
        <v>1312</v>
      </c>
      <c r="C5" s="162">
        <v>257068</v>
      </c>
      <c r="D5" s="162" t="s">
        <v>1313</v>
      </c>
      <c r="E5" s="162" t="s">
        <v>1314</v>
      </c>
      <c r="F5" s="162" t="s">
        <v>1314</v>
      </c>
      <c r="G5" s="163">
        <v>46296</v>
      </c>
    </row>
    <row r="6" spans="2:7">
      <c r="B6" s="162" t="s">
        <v>1315</v>
      </c>
      <c r="C6" s="162" t="s">
        <v>624</v>
      </c>
      <c r="D6" s="162" t="s">
        <v>624</v>
      </c>
      <c r="E6" s="162" t="s">
        <v>624</v>
      </c>
      <c r="F6" s="162" t="s">
        <v>1316</v>
      </c>
      <c r="G6" s="163" t="s">
        <v>624</v>
      </c>
    </row>
    <row r="7" spans="2:7">
      <c r="B7" s="162" t="s">
        <v>1317</v>
      </c>
      <c r="C7" s="162">
        <v>257472</v>
      </c>
      <c r="D7" s="162" t="s">
        <v>1318</v>
      </c>
      <c r="E7" s="162" t="s">
        <v>1319</v>
      </c>
      <c r="F7" s="162" t="s">
        <v>1319</v>
      </c>
      <c r="G7" s="163">
        <v>45992</v>
      </c>
    </row>
    <row r="8" spans="2:7">
      <c r="B8" s="162" t="s">
        <v>1320</v>
      </c>
      <c r="C8" s="162">
        <v>260307</v>
      </c>
      <c r="D8" s="162" t="s">
        <v>1321</v>
      </c>
      <c r="E8" s="162" t="s">
        <v>1322</v>
      </c>
      <c r="F8" s="162" t="s">
        <v>1319</v>
      </c>
      <c r="G8" s="163">
        <v>46082</v>
      </c>
    </row>
    <row r="9" spans="2:7">
      <c r="B9" s="162" t="s">
        <v>1323</v>
      </c>
      <c r="C9" s="162">
        <v>333033</v>
      </c>
      <c r="D9" s="162" t="s">
        <v>1324</v>
      </c>
      <c r="E9" s="162" t="s">
        <v>1316</v>
      </c>
      <c r="F9" s="162" t="s">
        <v>1325</v>
      </c>
      <c r="G9" s="162" t="s">
        <v>624</v>
      </c>
    </row>
    <row r="10" spans="2:7">
      <c r="B10" s="162" t="s">
        <v>1326</v>
      </c>
      <c r="C10" s="162">
        <v>263576</v>
      </c>
      <c r="D10" s="162" t="s">
        <v>1327</v>
      </c>
      <c r="E10" s="162" t="s">
        <v>1316</v>
      </c>
      <c r="F10" s="162" t="s">
        <v>1325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1329</v>
      </c>
      <c r="E3" s="200" t="s">
        <v>1330</v>
      </c>
      <c r="F3" s="200" t="s">
        <v>1331</v>
      </c>
      <c r="G3" s="200" t="s">
        <v>1332</v>
      </c>
      <c r="H3" s="200" t="s">
        <v>1333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1337</v>
      </c>
      <c r="C2" s="121" t="s">
        <v>997</v>
      </c>
      <c r="D2" s="76" t="s">
        <v>999</v>
      </c>
      <c r="E2" s="76" t="s">
        <v>1338</v>
      </c>
      <c r="F2" s="99" t="s">
        <v>1339</v>
      </c>
      <c r="G2" s="76" t="s">
        <v>1340</v>
      </c>
      <c r="H2" s="76" t="s">
        <v>1341</v>
      </c>
      <c r="I2" s="76" t="s">
        <v>1342</v>
      </c>
      <c r="J2" s="76" t="s">
        <v>1343</v>
      </c>
      <c r="K2" s="78" t="s">
        <v>1344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ZMA-ZTO</v>
      </c>
      <c r="G149" s="95" t="str">
        <f>IF(SP_NORTE!H152="","*",SP_NORTE!H152)</f>
        <v>ZTO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 xml:space="preserve">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workbookViewId="0">
      <selection activeCell="C1" sqref="C1:C1048576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1345</v>
      </c>
      <c r="V1" s="249"/>
      <c r="W1" s="249"/>
    </row>
    <row r="2" spans="1:23" ht="15" customHeight="1">
      <c r="A2" s="87" t="s">
        <v>1346</v>
      </c>
      <c r="B2" s="87" t="s">
        <v>1347</v>
      </c>
      <c r="C2" s="87" t="s">
        <v>442</v>
      </c>
      <c r="D2" s="88" t="s">
        <v>1011</v>
      </c>
      <c r="E2" s="88" t="s">
        <v>4</v>
      </c>
      <c r="F2" s="88" t="s">
        <v>1348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1349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DESLOCAMENTO</v>
      </c>
      <c r="I149" s="145" t="str">
        <f>IF(SP_NORTE!G152="","*",SP_NORTE!G152)</f>
        <v>ZMA2</v>
      </c>
      <c r="J149" s="145" t="str">
        <f>IF(SP_NORTE!H152="","*",SP_NORTE!H152)</f>
        <v>ZTO</v>
      </c>
      <c r="K149" s="138" t="str">
        <f>IF(SP_NORTE!L152="","*",SP_NORTE!L152)</f>
        <v>ZMA-ZTO</v>
      </c>
      <c r="L149" s="138" t="str">
        <f>IF(SP_NORTE!M152="","*",SP_NORTE!M152)</f>
        <v>ZMAZTO</v>
      </c>
      <c r="M149" s="139">
        <f>IF(SP_NORTE!I152="","*",SP_NORTE!I152)</f>
        <v>73</v>
      </c>
      <c r="N149" s="144">
        <f>IF(SP_NORTE!J152="","*",SP_NORTE!J152)</f>
        <v>42</v>
      </c>
      <c r="O149" s="144">
        <f>IF(SP_NORTE!K152="","*",SP_NORTE!K152)</f>
        <v>9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 BINÁRIO</v>
      </c>
      <c r="S149" s="145" t="str">
        <f>IF(SP_NORTE!U152="","*",SP_NORTE!U152)</f>
        <v>Carlos Eduardo</v>
      </c>
      <c r="T149" s="145" t="str">
        <f>IF(SP_NORTE!V152="","*",SP_NORTE!V152)</f>
        <v>Deslocomento ZMA-ZTO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IF(SP_NORTE!X154="","*",SP_NORTE!X154)</f>
        <v>*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ZRX-ZTI</v>
      </c>
      <c r="F151" s="145">
        <f>IF(SP_NORTE!B154="","*",SP_NORTE!B154)</f>
        <v>46064</v>
      </c>
      <c r="G151" s="145" t="str">
        <f>IF(SP_NORTE!D154="","*",SP_NORTE!D154)</f>
        <v>V83</v>
      </c>
      <c r="H151" s="145" t="str">
        <f>IF(SP_NORTE!E154="","*",SP_NORTE!E154)</f>
        <v>MECANIZAÇÃO - SOCADORA</v>
      </c>
      <c r="I151" s="145" t="str">
        <f>IF(SP_NORTE!G154="","*",SP_NORTE!G154)</f>
        <v>ZIQ2</v>
      </c>
      <c r="J151" s="145" t="str">
        <f>IF(SP_NORTE!H154="","*",SP_NORTE!H154)</f>
        <v>ZIQ2</v>
      </c>
      <c r="K151" s="138" t="str">
        <f>IF(SP_NORTE!L154="","*",SP_NORTE!L154)</f>
        <v>ZRQ-ZQX</v>
      </c>
      <c r="L151" s="138" t="str">
        <f>IF(SP_NORTE!M154="","*",SP_NORTE!M154)</f>
        <v>139ZQX1</v>
      </c>
      <c r="M151" s="139">
        <f>IF(SP_NORTE!I154="","*",SP_NORTE!I154)</f>
        <v>70</v>
      </c>
      <c r="N151" s="144">
        <f>IF(SP_NORTE!J154="","*",SP_NORTE!J154)</f>
        <v>139.19999999999999</v>
      </c>
      <c r="O151" s="144">
        <f>IF(SP_NORTE!K154="","*",SP_NORTE!K154)</f>
        <v>135</v>
      </c>
      <c r="P151" s="143">
        <f>IF(SP_NORTE!N154="","*",SP_NORTE!N154)</f>
        <v>0.35416666666666669</v>
      </c>
      <c r="Q151" s="143">
        <f>IF(SP_NORTE!O154="","*",SP_NORTE!O154)</f>
        <v>8.3333333333333329E-2</v>
      </c>
      <c r="R151" s="145" t="str">
        <f>IF(SP_NORTE!P154="","*",CONCATENATE(SP_NORTE!P154," ",SP_NORTE!Q154))</f>
        <v>480 M</v>
      </c>
      <c r="S151" s="145" t="str">
        <f>IF(SP_NORTE!U154="","*",SP_NORTE!U154)</f>
        <v>Antonioni</v>
      </c>
      <c r="T151" s="145" t="str">
        <f>IF(SP_NORTE!V154="","*",SP_NORTE!V154)</f>
        <v>Socaria mecanizada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510</v>
      </c>
    </row>
    <row r="152" spans="1:23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1350</v>
      </c>
      <c r="D5" s="251"/>
      <c r="E5" s="251"/>
      <c r="F5" s="251"/>
      <c r="G5" s="251"/>
      <c r="H5" s="251"/>
      <c r="I5" s="251"/>
      <c r="J5" s="252"/>
      <c r="K5" s="253" t="s">
        <v>1351</v>
      </c>
      <c r="L5" s="254"/>
      <c r="M5" s="254"/>
      <c r="N5" s="254"/>
      <c r="O5" s="255" t="s">
        <v>1352</v>
      </c>
      <c r="P5" s="256"/>
    </row>
    <row r="6" spans="1:16" s="74" customFormat="1" ht="15" customHeight="1">
      <c r="A6" s="66" t="s">
        <v>1348</v>
      </c>
      <c r="B6" s="75" t="s">
        <v>1347</v>
      </c>
      <c r="C6" s="76" t="s">
        <v>1011</v>
      </c>
      <c r="D6" s="77" t="s">
        <v>1012</v>
      </c>
      <c r="E6" s="76" t="s">
        <v>1353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1354</v>
      </c>
      <c r="M6" s="80" t="s">
        <v>642</v>
      </c>
      <c r="N6" s="81" t="s">
        <v>1006</v>
      </c>
      <c r="O6" s="158" t="s">
        <v>1049</v>
      </c>
      <c r="P6" s="132" t="s">
        <v>1355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ZMA-ZTO</v>
      </c>
      <c r="H121" s="116">
        <f>IF(SP_NORTE!J152="","*",SP_NORTE!J152)</f>
        <v>42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ZMA-ZTO</v>
      </c>
      <c r="M121" s="83">
        <f>IF(SP_NORTE!AO152="","*",SP_NORTE!AO152)</f>
        <v>42</v>
      </c>
      <c r="N121" s="83" t="str">
        <f>IF(SP_NORTE!AL152="","*",SP_NORTE!AL152)</f>
        <v>ZMA-ZTO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2026-02-10T18:04:53Z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