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50" documentId="120_S{118792C3-22EF-5104-A093-F22BFE3913F3}" xr6:coauthVersionLast="47" xr6:coauthVersionMax="47" xr10:uidLastSave="{5ED4F7D2-24A8-491F-AFEF-1E248B41B0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<sst xmlns="http://schemas.openxmlformats.org/spreadsheetml/2006/main" count="6025" uniqueCount="1493">
  <si>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</si>
  <si>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</si>
  <si>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</si>
  <si>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</si>
  <si>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</si>
  <si>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</si>
  <si>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</si>
  <si>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</si>
  <si>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</si>
  <si>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</si>
  <si>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</si>
  <si>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</si>
  <si>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</si>
  <si>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</si>
  <si>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</si>
  <si>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</si>
  <si>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</si>
  <si>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</si>
  <si>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</si>
  <si>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</si>
  <si>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</si>
  <si>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</si>
  <si>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</si>
  <si>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</si>
  <si>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</si>
  <si>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</si>
  <si>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</si>
  <si>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</si>
  <si>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</si>
  <si>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</si>
  <si>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</si>
  <si>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</si>
  <si>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</si>
  <si>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</si>
  <si>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</si>
  <si>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</si>
  <si>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</si>
  <si>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</si>
  <si>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</si>
  <si>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</si>
  <si>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</si>
  <si>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</si>
  <si>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</si>
  <si>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</si>
  <si>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</si>
  <si>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</si>
  <si>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</si>
  <si>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</si>
  <si>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</si>
  <si>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</si>
  <si>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</si>
  <si>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</si>
  <si>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</si>
  <si>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</si>
  <si>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</si>
  <si>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</si>
  <si>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</si>
  <si>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</si>
  <si>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</si>
  <si>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</si>
  <si>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</si>
  <si>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</si>
  <si>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</si>
  <si>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</si>
  <si>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</si>
  <si>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</si>
  <si>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</si>
  <si>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</si>
  <si>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</si>
  <si>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</si>
  <si>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</si>
  <si>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</si>
  <si>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</si>
  <si>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</si>
  <si>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</si>
  <si>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</si>
  <si>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</si>
  <si>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</si>
  <si>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</si>
  <si>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</si>
  <si>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</si>
  <si>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</si>
  <si>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</si>
  <si>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</si>
  <si>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</si>
  <si>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</si>
  <si>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</si>
  <si>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</si>
  <si>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</si>
  <si>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</si>
  <si>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</si>
  <si>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</si>
  <si>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</si>
  <si>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</si>
  <si>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</si>
  <si>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</si>
  <si>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</si>
  <si>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</si>
  <si>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</si>
  <si>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</si>
  <si>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</si>
  <si>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</si>
  <si>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</si>
  <si>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</si>
  <si>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</si>
  <si>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</si>
  <si>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</si>
  <si>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</si>
  <si>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</si>
  <si>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</si>
  <si>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</si>
  <si>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</si>
  <si>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</si>
  <si>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</si>
  <si>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</si>
  <si>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</si>
  <si>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</si>
  <si>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</si>
  <si>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</si>
  <si>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</si>
  <si>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</si>
  <si>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</si>
  <si>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</si>
  <si>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</si>
  <si>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</si>
  <si>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</si>
  <si>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</si>
  <si>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</si>
  <si>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</si>
  <si>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</si>
  <si>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</si>
  <si>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</si>
  <si>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</si>
  <si>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</si>
  <si>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</si>
  <si>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</si>
  <si>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</si>
  <si>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</si>
  <si>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</si>
  <si>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</si>
  <si>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</si>
  <si>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</si>
  <si>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</si>
  <si>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</si>
  <si>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</si>
  <si>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</si>
  <si>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</si>
  <si>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</si>
  <si>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</si>
  <si>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</si>
  <si>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</si>
  <si>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</si>
  <si>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</si>
  <si>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</si>
  <si>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</si>
  <si>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</si>
  <si>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</si>
  <si>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</si>
  <si>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</si>
  <si>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</si>
  <si>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</si>
  <si>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</si>
  <si>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</si>
  <si>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</si>
  <si>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</si>
  <si>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</si>
  <si>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</si>
  <si>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</si>
  <si>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</si>
  <si>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</si>
  <si>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</si>
  <si>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</si>
  <si>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</si>
  <si>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</si>
  <si>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</si>
  <si>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</si>
  <si>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</si>
  <si>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</si>
  <si>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</si>
  <si>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</si>
  <si>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</si>
  <si>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</si>
  <si>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</si>
  <si>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</si>
  <si>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</si>
  <si>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</si>
  <si>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</si>
  <si>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</si>
  <si>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</si>
  <si>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</si>
  <si>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</si>
  <si>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</si>
  <si>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</si>
  <si>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</si>
  <si>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</si>
  <si>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</si>
  <si>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</si>
  <si>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</si>
  <si>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</si>
  <si>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</si>
  <si>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</si>
  <si>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</si>
  <si>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</si>
  <si>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</si>
  <si>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</si>
  <si>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</si>
  <si>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</si>
  <si>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</si>
  <si>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</si>
  <si>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</si>
  <si>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</si>
  <si>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</si>
  <si>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</si>
  <si>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</si>
  <si>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</si>
  <si>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</si>
  <si>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</si>
  <si>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</si>
  <si>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</si>
  <si>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</si>
  <si>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</si>
  <si>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</si>
  <si>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</si>
  <si>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</si>
  <si>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</si>
  <si>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</si>
  <si>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</si>
  <si>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</si>
  <si>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</si>
  <si>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</si>
  <si>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</si>
  <si>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</si>
  <si>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</si>
  <si>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</si>
  <si>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</si>
  <si>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</si>
  <si>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</si>
  <si>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</si>
  <si>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</si>
  <si>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</si>
  <si>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</si>
  <si>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</si>
  <si>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</si>
  <si>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</si>
  <si>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</si>
  <si>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</si>
  <si>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</si>
  <si>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</si>
  <si>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</si>
  <si>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</si>
  <si>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</si>
  <si>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</si>
  <si>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</si>
  <si>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</si>
  <si>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</si>
  <si>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</si>
  <si>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</si>
  <si>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</si>
  <si>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</si>
  <si>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</si>
  <si>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</si>
  <si>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</si>
  <si>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</si>
  <si>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</si>
  <si>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</si>
  <si>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</si>
  <si>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</si>
  <si>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</si>
  <si>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</si>
  <si>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</si>
  <si>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</si>
  <si>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</si>
  <si>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</si>
  <si>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</si>
  <si>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</si>
  <si>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</si>
  <si>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</si>
  <si>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</si>
  <si>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</si>
  <si>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</si>
  <si>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</si>
  <si>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</si>
  <si>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</si>
  <si>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</si>
  <si>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</si>
  <si>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</si>
  <si>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</si>
  <si>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</si>
  <si>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</si>
  <si>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</si>
  <si>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</si>
  <si>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</si>
  <si>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</si>
  <si>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</si>
  <si>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</si>
  <si>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</si>
  <si>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</si>
  <si>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</si>
  <si>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</si>
  <si>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</si>
  <si>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</si>
  <si>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</si>
  <si>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</si>
  <si>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</si>
  <si>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</si>
  <si>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</si>
  <si>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</si>
  <si>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</si>
  <si>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</si>
  <si>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</si>
  <si>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</si>
  <si>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</si>
  <si>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</si>
  <si>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</si>
  <si>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</si>
  <si>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</si>
  <si>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</si>
  <si>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</si>
  <si>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</si>
  <si>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</si>
  <si>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</si>
  <si>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</si>
  <si>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</si>
  <si>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</si>
  <si>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</si>
  <si>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</si>
  <si>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</si>
  <si>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</si>
  <si>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</si>
  <si>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</si>
  <si>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</si>
  <si>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</si>
  <si>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</si>
  <si>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</si>
  <si>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</si>
  <si>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</si>
  <si>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</si>
  <si>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</si>
  <si>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</si>
  <si>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</si>
  <si>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</si>
  <si>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</si>
  <si>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</si>
  <si>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</si>
  <si>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</si>
  <si>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</si>
  <si>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</si>
  <si>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</si>
  <si>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</si>
  <si>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</si>
  <si>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</si>
  <si>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</si>
  <si>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</si>
  <si>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</si>
  <si>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</si>
  <si>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</si>
  <si>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</si>
  <si>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</si>
  <si>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</si>
  <si>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</si>
  <si>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</si>
  <si>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</si>
  <si>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</si>
  <si>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</si>
  <si>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</si>
  <si>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</si>
  <si>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</si>
  <si>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</si>
  <si>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</si>
  <si>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</si>
  <si>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</si>
  <si>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</si>
  <si>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</si>
  <si>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</si>
  <si>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</si>
  <si>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</si>
  <si>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</si>
  <si>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</si>
  <si>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</si>
  <si>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</si>
  <si>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</si>
  <si>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</si>
  <si>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</si>
  <si>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</si>
  <si>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</si>
  <si>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</si>
  <si>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</si>
  <si>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</si>
  <si>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</si>
  <si>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</si>
  <si>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</si>
  <si>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</si>
  <si>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</si>
  <si>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</si>
  <si>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</si>
  <si>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</si>
  <si>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</si>
  <si>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</si>
  <si>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</si>
  <si>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</si>
  <si>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</si>
  <si>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</si>
  <si>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</si>
  <si>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</si>
  <si>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</si>
  <si>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</si>
  <si>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</si>
  <si>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</si>
  <si>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</si>
  <si>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</si>
  <si>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</si>
  <si>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</si>
  <si>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</si>
  <si>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</si>
  <si>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</si>
  <si>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</si>
  <si>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</si>
  <si>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</si>
  <si>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</si>
  <si>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</si>
  <si>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</si>
  <si>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</si>
  <si>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</si>
  <si>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</si>
  <si>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</si>
  <si>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</si>
  <si>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</si>
  <si>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</si>
  <si>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</si>
  <si>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</si>
  <si>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</si>
  <si>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</si>
  <si>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</si>
  <si>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</si>
  <si>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</si>
  <si>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</si>
  <si>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</si>
  <si>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</si>
  <si>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</si>
  <si>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</si>
  <si>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</si>
  <si>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</si>
  <si>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</si>
  <si>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</si>
  <si>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</si>
  <si>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</si>
  <si>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</si>
  <si>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</si>
  <si>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</si>
  <si>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</si>
  <si>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</si>
  <si>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</si>
  <si>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</si>
  <si>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</si>
  <si>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</si>
  <si>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</si>
  <si>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</si>
  <si>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</si>
  <si>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</si>
  <si>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</si>
  <si>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</si>
  <si>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</si>
  <si>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</si>
  <si>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</si>
  <si>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</si>
  <si>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</si>
  <si>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</si>
  <si>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</si>
  <si>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</si>
  <si>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</si>
  <si>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</si>
  <si>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</si>
  <si>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</si>
  <si>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</si>
  <si>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</si>
  <si>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</si>
  <si>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</si>
  <si>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</si>
  <si>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</si>
  <si>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</si>
  <si>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</si>
  <si>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</si>
  <si>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</si>
  <si>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</si>
  <si>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</si>
  <si>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</si>
  <si>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</si>
  <si>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</si>
  <si>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</si>
  <si>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</si>
  <si>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</si>
  <si>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</si>
  <si>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</si>
  <si>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</si>
  <si>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</si>
  <si>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</si>
  <si>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</si>
  <si>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</si>
  <si>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</si>
  <si>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</si>
  <si>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</si>
  <si>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</si>
  <si>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</si>
  <si>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</si>
  <si>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</si>
  <si>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</si>
  <si>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</si>
  <si>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</si>
  <si>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</si>
  <si>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</si>
  <si>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</si>
  <si>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</si>
  <si>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</si>
  <si>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</si>
  <si>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</si>
  <si>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</si>
  <si>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</si>
  <si>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</si>
  <si>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</si>
  <si>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</si>
  <si>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</si>
  <si>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</si>
  <si>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</si>
  <si>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</si>
  <si>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</si>
  <si>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</si>
  <si>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</si>
  <si>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</si>
  <si>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</si>
  <si>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</si>
  <si>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</si>
  <si>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</si>
  <si>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</si>
  <si>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</si>
  <si>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</si>
  <si>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</si>
  <si>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</si>
  <si>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</si>
  <si>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</si>
  <si>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</si>
  <si>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</si>
  <si>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</si>
  <si>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</si>
  <si>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</si>
  <si>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</si>
  <si>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</si>
  <si>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</si>
  <si>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</si>
  <si>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</si>
  <si>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</si>
  <si>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</si>
  <si>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</si>
  <si>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</si>
  <si>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</si>
  <si>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</si>
  <si>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</si>
  <si>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</si>
  <si>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</si>
  <si>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</si>
  <si>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</si>
  <si>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</si>
  <si>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</si>
  <si>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</si>
  <si>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</si>
  <si>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</si>
  <si>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</si>
  <si>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</si>
  <si>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</si>
  <si>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</si>
  <si>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</si>
  <si>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</si>
  <si>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</si>
  <si>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</si>
  <si>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</si>
  <si>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</si>
  <si>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</si>
  <si>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</si>
  <si>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</si>
  <si>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</si>
  <si>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</si>
  <si>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</si>
  <si>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</si>
  <si>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</si>
  <si>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</si>
  <si>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</si>
  <si>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</si>
  <si>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</si>
  <si>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</si>
  <si>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</si>
  <si>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</si>
  <si>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</si>
  <si>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</si>
  <si>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</si>
  <si>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</si>
  <si>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</si>
  <si>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</si>
  <si>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</si>
  <si>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</si>
  <si>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</si>
  <si>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</si>
  <si>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</si>
  <si>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</si>
  <si>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</si>
  <si>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</si>
  <si>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</si>
  <si>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</si>
  <si>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</si>
  <si>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</si>
  <si>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</si>
  <si>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</si>
  <si>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</si>
  <si>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</si>
  <si>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</si>
  <si>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</si>
  <si>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</si>
  <si>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</si>
  <si>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</si>
  <si>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</si>
  <si>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</si>
  <si>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</si>
  <si>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</si>
  <si>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</si>
  <si>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</si>
  <si>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</si>
  <si>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</si>
  <si>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</si>
  <si>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</si>
  <si>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</si>
  <si>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</si>
  <si>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</si>
  <si>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</si>
  <si>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</si>
  <si>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</si>
  <si>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</si>
  <si>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</si>
  <si>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</si>
  <si>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</si>
  <si>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</si>
  <si>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</si>
  <si>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</si>
  <si>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</si>
  <si>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</si>
  <si>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</si>
  <si>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</si>
  <si>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</si>
  <si>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</si>
  <si>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</si>
  <si>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</si>
  <si>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</si>
  <si>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</si>
  <si>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</si>
  <si>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</si>
  <si>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</si>
  <si>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</si>
  <si>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</si>
  <si>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</si>
  <si>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</si>
  <si>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</si>
  <si>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</si>
  <si>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</si>
  <si>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</si>
  <si>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</si>
  <si>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</si>
  <si>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</si>
  <si>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</si>
  <si>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</si>
  <si>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</si>
  <si>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</si>
  <si>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</si>
  <si>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</si>
  <si>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</si>
  <si>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</si>
  <si>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</si>
  <si>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</si>
  <si>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</si>
  <si>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</si>
  <si>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</si>
  <si>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</si>
  <si>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</si>
  <si>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</si>
  <si>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</si>
  <si>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</si>
  <si>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</si>
  <si>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</si>
  <si>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</si>
  <si>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</si>
  <si>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</si>
  <si>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</si>
  <si>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</si>
  <si>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</si>
  <si>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</si>
  <si>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</si>
  <si>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</si>
  <si>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</si>
  <si>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</si>
  <si>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</si>
  <si>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</si>
  <si>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</si>
  <si>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</si>
  <si>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</si>
  <si>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</si>
  <si>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</si>
  <si>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</si>
  <si>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</si>
  <si>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</si>
  <si>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</si>
  <si>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</si>
  <si>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</si>
  <si>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</si>
  <si>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</si>
  <si>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</si>
  <si>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</si>
  <si>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</si>
  <si>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</si>
  <si>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</si>
  <si>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</si>
  <si>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</si>
  <si>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</si>
  <si>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</si>
  <si>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</si>
  <si>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</si>
  <si>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</si>
  <si>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</si>
  <si>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</si>
  <si>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</si>
  <si>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</si>
  <si>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</si>
  <si>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</si>
  <si>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</si>
  <si>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</si>
  <si>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</si>
  <si>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</si>
  <si>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</si>
  <si>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</si>
  <si>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</si>
  <si>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</si>
  <si>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</si>
  <si>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</si>
  <si>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</si>
  <si>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</si>
  <si>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</si>
  <si>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</si>
  <si>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</si>
  <si>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</si>
  <si>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</si>
  <si>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</si>
  <si>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</si>
  <si>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</si>
  <si>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</si>
  <si>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</si>
  <si>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</si>
  <si>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</si>
  <si>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</si>
  <si>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</si>
  <si>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</si>
  <si>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</si>
  <si>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</si>
  <si>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</si>
  <si>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</si>
  <si>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</si>
  <si>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</si>
  <si>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</si>
  <si>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</si>
  <si>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</si>
  <si>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</si>
  <si>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</si>
  <si>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</si>
  <si>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</si>
  <si>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</si>
  <si>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</si>
  <si>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</si>
  <si>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</si>
  <si>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</si>
  <si>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</si>
  <si>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</si>
  <si>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</si>
  <si>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</si>
  <si>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</si>
  <si>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</si>
  <si>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</si>
  <si>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</si>
  <si>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</si>
  <si>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</si>
  <si>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</si>
  <si>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</si>
  <si>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</si>
  <si>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</si>
  <si>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</si>
  <si>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</si>
  <si>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</si>
  <si>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</si>
  <si>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</si>
  <si>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</si>
  <si>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</si>
  <si>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</si>
  <si>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</si>
  <si>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</si>
  <si>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</si>
  <si>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</si>
  <si>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</si>
  <si>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</si>
  <si>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</si>
  <si>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</si>
  <si>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</si>
  <si>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</si>
  <si>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</si>
  <si>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</si>
  <si>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</si>
  <si>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</si>
  <si>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</si>
  <si>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</si>
  <si>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</si>
  <si>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</si>
  <si>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</si>
  <si>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</si>
  <si>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</si>
  <si>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</si>
  <si>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</si>
  <si>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</si>
  <si>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</si>
  <si>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</si>
  <si>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</si>
  <si>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</si>
  <si>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</si>
  <si>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</si>
  <si>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</si>
  <si>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</si>
  <si>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</si>
  <si>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</si>
  <si>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</si>
  <si>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</si>
  <si>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</si>
  <si>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</si>
  <si>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</si>
  <si>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</si>
  <si>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</si>
  <si>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</si>
  <si>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</si>
  <si>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</si>
  <si>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</si>
  <si>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</si>
  <si>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</si>
  <si>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</si>
  <si>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</si>
  <si>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</si>
  <si>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</si>
  <si>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</si>
  <si>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</si>
  <si>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</si>
  <si>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</si>
  <si>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</si>
  <si>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</si>
  <si>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</si>
  <si>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</si>
  <si>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</si>
  <si>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</si>
  <si>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</si>
  <si>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</si>
  <si>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</si>
  <si>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</si>
  <si>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</si>
  <si>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</si>
  <si>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</si>
  <si>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</si>
  <si>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</si>
  <si>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</si>
  <si>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</si>
  <si>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</si>
  <si>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</si>
  <si>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</si>
  <si>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</si>
  <si>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</si>
  <si>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</si>
  <si>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</si>
  <si>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</si>
  <si>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</si>
  <si>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</si>
  <si>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</si>
  <si>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</si>
  <si>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</si>
  <si>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</si>
  <si>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</si>
  <si>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</si>
  <si>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</si>
  <si>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</si>
  <si>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</si>
  <si>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</si>
  <si>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</si>
  <si>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</si>
  <si>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</si>
  <si>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</si>
  <si>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</si>
  <si>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</si>
  <si>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</si>
  <si>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</si>
  <si>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</si>
  <si>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</si>
  <si>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</si>
  <si>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</si>
  <si>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</si>
  <si>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</si>
  <si>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</si>
  <si>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</si>
  <si>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</si>
  <si>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</si>
  <si>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</si>
  <si>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</si>
  <si>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</si>
  <si>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</si>
  <si>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</si>
  <si>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</si>
  <si>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</si>
  <si>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</si>
  <si>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</si>
  <si>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</si>
  <si>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</si>
  <si>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</si>
  <si>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</si>
  <si>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</si>
  <si>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</si>
  <si>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</si>
  <si>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</si>
  <si>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</si>
  <si>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</si>
  <si>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</si>
  <si>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</si>
  <si>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</si>
  <si>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</si>
  <si>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</si>
  <si>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</si>
  <si>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</si>
  <si>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</si>
  <si>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</si>
  <si>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</si>
  <si>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</si>
  <si>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</si>
  <si>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</si>
  <si>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</si>
  <si>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</si>
  <si>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</si>
  <si>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</si>
  <si>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</si>
  <si>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</si>
  <si>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</si>
  <si>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</si>
  <si>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</si>
  <si>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</si>
  <si>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</si>
  <si>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</si>
  <si>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</si>
  <si>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</si>
  <si>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</si>
  <si>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</si>
  <si>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</si>
  <si>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</si>
  <si>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</si>
  <si>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</si>
  <si>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</si>
  <si>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</si>
  <si>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</si>
  <si>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</si>
  <si>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</si>
  <si>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</si>
  <si>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</si>
  <si>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</si>
  <si>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</si>
  <si>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</si>
  <si>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</si>
  <si>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</si>
  <si>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</si>
  <si>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</si>
  <si>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</si>
  <si>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</si>
  <si>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</si>
  <si>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</si>
  <si>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</si>
  <si>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</si>
  <si>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</si>
  <si>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</si>
  <si>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</si>
  <si>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</si>
  <si>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</si>
  <si>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</si>
  <si>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</si>
  <si>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</si>
  <si>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</si>
  <si>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</si>
  <si>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</si>
  <si>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</si>
  <si>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</si>
  <si>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</si>
  <si>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</si>
  <si>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</si>
  <si>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</si>
  <si>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</si>
  <si>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</si>
  <si>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</si>
  <si>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</si>
  <si>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</si>
  <si>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</si>
  <si>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</si>
  <si>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</si>
  <si>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</si>
  <si>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</si>
  <si>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</si>
  <si>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</si>
  <si>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</si>
  <si>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</si>
  <si>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</si>
  <si>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</si>
  <si>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</si>
  <si>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</si>
  <si>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</si>
  <si>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</si>
  <si>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</si>
  <si>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</si>
  <si>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</si>
  <si>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</si>
  <si>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</si>
  <si>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</si>
  <si>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</si>
  <si>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</si>
  <si>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</si>
  <si>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</si>
  <si>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</si>
  <si>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</si>
  <si>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</si>
  <si>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</si>
  <si>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</si>
  <si>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</si>
  <si>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</si>
  <si>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</si>
  <si>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</si>
  <si>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</si>
  <si>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</si>
  <si>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</si>
  <si>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</si>
  <si>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</si>
  <si>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</si>
  <si>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</si>
  <si>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</si>
  <si>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</si>
  <si>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</si>
  <si>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</si>
  <si>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</si>
  <si>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</si>
  <si>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</si>
  <si>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</si>
  <si>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</si>
  <si>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</si>
  <si>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</si>
  <si>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</si>
  <si>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</si>
  <si>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</si>
  <si>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</si>
  <si>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</si>
  <si>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</si>
  <si>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</si>
  <si>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</si>
  <si>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</si>
  <si>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</si>
  <si>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</si>
  <si>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</si>
  <si>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</si>
  <si>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</si>
  <si>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</si>
  <si>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</si>
  <si>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</si>
  <si>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</si>
  <si>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</si>
  <si>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SP_NORTE/16/2/2026*
----------------------------
● *Ativo:* V87
   └ Status 1: MC1 08:21, autorizado 11:37 em deslocamento para intervalo 
   └ Status 2: MC1 08:21, autorizado 11:37 em deslocamento para intervalo, em intervalo 13:21
● *Ativo:* JOSUEL (TP-697)
   └ Status 1: Equipe pronta 10:23, aguarda passagem L84 10:30, em intervalo 10:47
   └ Status 2: Equipe pronta 10:23, aguarda passagem L84 10:30, em intervalo 10:47, sem produção devido temperatura 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Não solicitou intervalo 
● *Ativo:* CARLOS (TP-722)
   └ Status 1: Equipe pronta as 10h, em intervalo 11h, em intervalo 10:54 
   └ Status 2: Equipe pronta as 10h, em intervalo 11h, em intervalo 10:54, realizou 1 solda 
● *Ativo:* V88
   └ Status 1: Aguarda MC1, equipe em descanso
   └ Status 2: Equipe em interjornada
● *Ativo:* MARCEL (TF-03)
   └ Status 1: Equipe pronta 9:44, sem oportunidade 
   └ Status 2: Equipe pronta 9:44, sem oportunidade 
● *Ativo:* V40
   └ Status 1: MC1 08:09, sem oportunidade 
   └ Status 2: MC1 08:09, sem oportunidade 
● *Ativo:* MAURO TP-868)
   └ Status 1: Equipe no local, aguarda temperatura 
   └ Status 2: Equipe no local, aguarda temperatura 
● *Ativo:* WAGNER (TP-58)
   └ Status 1: Equipe no local, aguarda temperatura 
   └ Status 2: Equipe no local, aguarda temperatura 
● *Ativo:* ANTONIO (TF-681)
   └ Status 1: Equipe pronta 10:30, aguarda oportunidade 
   └ Status 2: Equipe pronta 10:30, aguarda sem oportunidade
● *Ativo:* V83
   └ Status 1: MC1 08:27, autorizado 09:53, em deslocamento para intervalo, em intervalo 11:56
   └ Status 2: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</si>
  <si>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</si>
  <si>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</si>
  <si>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</si>
  <si>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</si>
  <si>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</si>
  <si>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</si>
  <si>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</si>
  <si>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</si>
  <si>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</si>
  <si>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</si>
  <si>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</si>
  <si>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</si>
  <si>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</si>
  <si>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</si>
  <si>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</si>
  <si>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</si>
  <si>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</si>
  <si>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</si>
  <si>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</si>
  <si>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</si>
  <si>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</si>
  <si>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</si>
  <si>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</si>
  <si>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</si>
  <si>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</si>
  <si>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</si>
  <si>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</si>
  <si>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</si>
  <si>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</si>
  <si>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</si>
  <si>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</si>
  <si>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</si>
  <si>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</si>
  <si>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</si>
  <si>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</si>
  <si>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</si>
  <si>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</si>
  <si>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</si>
  <si>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</si>
  <si>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</si>
  <si>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</si>
  <si>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</si>
  <si>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</si>
  <si>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</si>
  <si>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</si>
  <si>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</si>
  <si>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</si>
  <si>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</si>
  <si>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</si>
  <si>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</si>
  <si>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</si>
  <si>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</si>
  <si>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</si>
  <si>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</si>
  <si>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</si>
  <si>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</si>
  <si>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</si>
  <si>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</si>
  <si>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</si>
  <si>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</si>
  <si>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</si>
  <si>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</si>
  <si>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</si>
  <si>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</si>
  <si>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</si>
  <si>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</si>
  <si>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</si>
  <si>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</si>
  <si>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</si>
  <si>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</si>
  <si>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</si>
  <si>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</si>
  <si>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</si>
  <si>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</si>
  <si>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</si>
  <si>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</si>
  <si>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</si>
  <si>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</si>
  <si>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</si>
  <si>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</si>
  <si>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</si>
  <si>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</si>
  <si>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</si>
  <si>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</si>
  <si>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</si>
  <si>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</si>
  <si>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</si>
  <si>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</si>
  <si>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</si>
  <si>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</si>
  <si>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</si>
  <si>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</si>
  <si>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</si>
  <si>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</si>
  <si>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</si>
  <si>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</si>
  <si>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</si>
  <si>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</si>
  <si>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</si>
  <si>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</si>
  <si>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</si>
  <si>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</si>
  <si>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</si>
  <si>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</si>
  <si>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</si>
  <si>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</si>
  <si>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</si>
  <si>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</si>
  <si>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</si>
  <si>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</si>
  <si>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</si>
  <si>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</si>
  <si>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</si>
  <si>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</si>
  <si>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</si>
  <si>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</si>
  <si>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</si>
  <si>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</si>
  <si>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</si>
  <si>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</si>
  <si>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</si>
  <si>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</si>
  <si>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</si>
  <si>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</si>
  <si>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</si>
  <si>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</si>
  <si>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</si>
  <si>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</si>
  <si>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</si>
  <si>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</si>
  <si>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</si>
  <si>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</si>
  <si>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</si>
  <si>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</si>
  <si>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</si>
  <si>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</si>
  <si>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</si>
  <si>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</si>
  <si>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</si>
  <si>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</si>
  <si>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</si>
  <si>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</si>
  <si>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</si>
  <si>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</si>
  <si>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</si>
  <si>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</si>
  <si>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</si>
  <si>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</si>
  <si>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</si>
  <si>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</si>
  <si>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</si>
  <si>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</si>
  <si>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</si>
  <si>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</si>
  <si>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</si>
  <si>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</si>
  <si>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</si>
  <si>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</si>
  <si>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</si>
  <si>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</si>
  <si>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</si>
  <si>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</si>
  <si>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</si>
  <si>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</si>
  <si>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</si>
  <si>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</si>
  <si>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</si>
  <si>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</si>
  <si>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</si>
  <si>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</si>
  <si>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</si>
  <si>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</si>
  <si>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</si>
  <si>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</si>
  <si>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</si>
  <si>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</si>
  <si>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</si>
  <si>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</si>
  <si>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</si>
  <si>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</si>
  <si>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</si>
  <si>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</si>
  <si>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</si>
  <si>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</si>
  <si>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</si>
  <si>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</si>
  <si>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</si>
  <si>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</si>
  <si>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</si>
  <si>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</si>
  <si>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</si>
  <si>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</si>
  <si>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</si>
  <si>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</si>
  <si>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</si>
  <si>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</si>
  <si>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</si>
  <si>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</si>
  <si>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</si>
  <si>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</si>
  <si>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</si>
  <si>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</si>
  <si>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</si>
  <si>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</si>
  <si>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</si>
  <si>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</si>
  <si>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</si>
  <si>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</si>
  <si>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</si>
  <si>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</si>
  <si>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</si>
  <si>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</si>
  <si>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</si>
  <si>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</si>
  <si>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</si>
  <si>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</si>
  <si>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</si>
  <si>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</si>
  <si>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</si>
  <si>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</si>
  <si>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</si>
  <si>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</si>
  <si>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</si>
  <si>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</si>
  <si>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</si>
  <si>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</si>
  <si>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</si>
  <si>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</si>
  <si>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</si>
  <si>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</si>
  <si>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</si>
  <si>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</si>
  <si>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</si>
  <si>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</si>
  <si>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</si>
  <si>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</si>
  <si>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</si>
  <si>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</si>
  <si>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</si>
  <si>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</si>
  <si>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</si>
  <si>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</si>
  <si>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</si>
  <si>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</si>
  <si>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</si>
  <si>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</si>
  <si>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</si>
  <si>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</si>
  <si>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</si>
  <si>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</si>
  <si>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</si>
  <si>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</si>
  <si>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</si>
  <si>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</si>
  <si>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</si>
  <si>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</si>
  <si>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</si>
  <si>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</si>
  <si>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</si>
  <si>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</si>
  <si>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</si>
  <si>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</si>
  <si>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</si>
  <si>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</si>
  <si>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</si>
  <si>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</si>
  <si>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</si>
  <si>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</si>
  <si>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</si>
  <si>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</si>
  <si>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</si>
  <si>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</si>
  <si>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</si>
  <si>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</si>
  <si>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</si>
  <si>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</si>
  <si>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</si>
  <si>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</si>
  <si>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</si>
  <si>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</si>
  <si>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</si>
  <si>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</si>
  <si>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</si>
  <si>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</si>
  <si>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</si>
  <si>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</si>
  <si>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</si>
  <si>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</si>
  <si>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</si>
  <si>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</si>
  <si>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</si>
  <si>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</si>
  <si>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</si>
  <si>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</si>
  <si>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</si>
  <si>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</si>
  <si>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</si>
  <si>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</si>
  <si>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</si>
  <si>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</si>
  <si>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</si>
  <si>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</si>
  <si>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</si>
  <si>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</si>
  <si>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</si>
  <si>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</si>
  <si>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</si>
  <si>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</si>
  <si>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</si>
  <si>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</si>
  <si>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</si>
  <si>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</si>
  <si>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</si>
  <si>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</si>
  <si>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</si>
  <si>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</si>
  <si>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</si>
  <si>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</si>
  <si>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</si>
  <si>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</si>
  <si>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</si>
  <si>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</si>
  <si>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</si>
  <si>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</si>
  <si>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</si>
  <si>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</si>
  <si>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</si>
  <si>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</si>
  <si>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</si>
  <si>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</si>
  <si>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</si>
  <si>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</si>
  <si>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</si>
  <si>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</si>
  <si>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</si>
  <si>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</si>
  <si>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</si>
  <si>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</si>
  <si>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</si>
  <si>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</si>
  <si>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</si>
  <si>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MC1 08:21, autorizado 11:37 em deslocamento para intervalo, em intervalo 13:21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</si>
  <si>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</si>
  <si>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</si>
  <si>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</si>
  <si>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</si>
  <si>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</si>
  <si>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</si>
  <si>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</si>
  <si>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</si>
  <si>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</si>
  <si>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</si>
  <si>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</si>
  <si>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</si>
  <si>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</si>
  <si>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</si>
  <si>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</si>
  <si>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</si>
  <si>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</si>
  <si>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</si>
  <si>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</si>
  <si>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</si>
  <si>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</si>
  <si>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</si>
  <si>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</si>
  <si>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>Descarga de dormentes - Considerar 30 min de mnb em ZSF para dar o giro na composição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</si>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</sst>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topLeftCell="S212" zoomScaleNormal="100" workbookViewId="0">
      <selection activeCell="AG245" sqref="AG2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38.140625" customWidth="1"/>
    <col min="73" max="73" width="5" bestFit="1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/>
      <c r="AT213" s="135"/>
      <c r="AU213" s="135"/>
      <c r="AV213" s="13"/>
      <c r="AW213" s="13"/>
      <c r="AX213" s="176" t="str">
        <f>IF(D213="","*",IFERROR(IF(ISODD(COUNT(AR213:AW213)),"ERRO",SUM((AS213-AR213),(AU213-AT213),(AW213-AV213))),"ERRO"))</f>
        <v>ERRO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1412</v>
      </c>
      <c r="BK213" s="15"/>
      <c r="BL213" s="130"/>
      <c r="BM213" s="130"/>
      <c r="BN213" s="130"/>
      <c r="BO213" s="17" t="s">
        <v>624</v>
      </c>
      <c r="BP213" s="11" t="e">
        <f t="shared" si="12"/>
        <v>#VALUE!</v>
      </c>
      <c r="BQ213" s="18" t="e">
        <f>IF(OR(B213="",E213=""),"*",AX213/O213)</f>
        <v>#VALUE!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1413</v>
      </c>
      <c r="BJ214" s="16" t="s">
        <v>1414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1415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1416</v>
      </c>
      <c r="M215" s="127" t="s">
        <v>1417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1418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1419</v>
      </c>
      <c r="BJ215" s="208" t="s">
        <v>1419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1420</v>
      </c>
      <c r="BJ216" s="17" t="s">
        <v>1421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1422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1423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1424</v>
      </c>
      <c r="BJ218" s="208" t="s">
        <v>1425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1426</v>
      </c>
      <c r="BJ219" s="17" t="s">
        <v>1427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1428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1429</v>
      </c>
      <c r="BJ220" s="208" t="s">
        <v>1429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1430</v>
      </c>
      <c r="BJ222" s="208" t="s">
        <v>1430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1430</v>
      </c>
      <c r="BJ223" s="208" t="s">
        <v>1430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1432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1433</v>
      </c>
      <c r="BJ224" s="16" t="s">
        <v>1434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0.5625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6.5277777777777768E-2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1435</v>
      </c>
      <c r="BJ225" s="208" t="s">
        <v>1435</v>
      </c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0.78333333333333321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1436</v>
      </c>
      <c r="W227" s="104" t="s">
        <v>452</v>
      </c>
      <c r="X227" s="129"/>
      <c r="Y227" s="104"/>
      <c r="Z227" s="105">
        <v>2</v>
      </c>
      <c r="AA227" s="103" t="s">
        <v>449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1405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133.65</v>
      </c>
      <c r="K230" s="105">
        <v>132.465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30" s="106"/>
      <c r="O230" s="106"/>
      <c r="P230" s="105"/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ZXB-ZCV</v>
      </c>
      <c r="AM230" s="105" t="str">
        <f>IF(BS_CONTROLE[[#This Row],[SB]]=0, "-", BS_CONTROLE[[#This Row],[SB]])</f>
        <v>ZXB136</v>
      </c>
      <c r="AN230" s="105">
        <f>IF(BS_CONTROLE[[#This Row],[SUB]]=0, "-", BS_CONTROLE[[#This Row],[SUB]])</f>
        <v>73</v>
      </c>
      <c r="AO230" s="105">
        <f>BS_CONTROLE[[#This Row],[KM - Inicio]]</f>
        <v>133.65</v>
      </c>
      <c r="AP230" s="105">
        <f>BS_CONTROLE[[#This Row],[KM - Inicio]]</f>
        <v>133.65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e">
        <f t="shared" si="12"/>
        <v>#DIV/0!</v>
      </c>
      <c r="BQ230" s="18" t="e">
        <f>IF(OR(B230="",E230=""),"*",AX230/O230)</f>
        <v>#DIV/0!</v>
      </c>
      <c r="BR230" s="18" t="e">
        <f>IF(OR(B230="",E230=""),"*",AZ230/P230)</f>
        <v>#DIV/0!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1437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1438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1439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1440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1441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1442</v>
      </c>
      <c r="C4" s="159" t="s">
        <v>1443</v>
      </c>
      <c r="D4" s="159" t="s">
        <v>1444</v>
      </c>
      <c r="E4" s="159" t="s">
        <v>1445</v>
      </c>
      <c r="F4" s="159" t="s">
        <v>4</v>
      </c>
      <c r="G4" s="159" t="s">
        <v>1446</v>
      </c>
    </row>
    <row r="5" spans="2:7">
      <c r="B5" s="160" t="s">
        <v>1447</v>
      </c>
      <c r="C5" s="160">
        <v>257068</v>
      </c>
      <c r="D5" s="160" t="s">
        <v>1448</v>
      </c>
      <c r="E5" s="160" t="s">
        <v>1449</v>
      </c>
      <c r="F5" s="160" t="s">
        <v>1449</v>
      </c>
      <c r="G5" s="161">
        <v>46296</v>
      </c>
    </row>
    <row r="6" spans="2:7">
      <c r="B6" s="160" t="s">
        <v>1450</v>
      </c>
      <c r="C6" s="160" t="s">
        <v>624</v>
      </c>
      <c r="D6" s="160" t="s">
        <v>624</v>
      </c>
      <c r="E6" s="160" t="s">
        <v>624</v>
      </c>
      <c r="F6" s="160" t="s">
        <v>1451</v>
      </c>
      <c r="G6" s="161" t="s">
        <v>624</v>
      </c>
    </row>
    <row r="7" spans="2:7">
      <c r="B7" s="160" t="s">
        <v>1452</v>
      </c>
      <c r="C7" s="160">
        <v>257472</v>
      </c>
      <c r="D7" s="160" t="s">
        <v>1453</v>
      </c>
      <c r="E7" s="160" t="s">
        <v>1454</v>
      </c>
      <c r="F7" s="160" t="s">
        <v>1454</v>
      </c>
      <c r="G7" s="161">
        <v>45992</v>
      </c>
    </row>
    <row r="8" spans="2:7">
      <c r="B8" s="160" t="s">
        <v>1455</v>
      </c>
      <c r="C8" s="160">
        <v>260307</v>
      </c>
      <c r="D8" s="160" t="s">
        <v>1456</v>
      </c>
      <c r="E8" s="160" t="s">
        <v>1457</v>
      </c>
      <c r="F8" s="160" t="s">
        <v>1454</v>
      </c>
      <c r="G8" s="161">
        <v>46082</v>
      </c>
    </row>
    <row r="9" spans="2:7">
      <c r="B9" s="160" t="s">
        <v>1458</v>
      </c>
      <c r="C9" s="160">
        <v>333033</v>
      </c>
      <c r="D9" s="160" t="s">
        <v>1459</v>
      </c>
      <c r="E9" s="160" t="s">
        <v>1451</v>
      </c>
      <c r="F9" s="160" t="s">
        <v>1460</v>
      </c>
      <c r="G9" s="160" t="s">
        <v>624</v>
      </c>
    </row>
    <row r="10" spans="2:7">
      <c r="B10" s="160" t="s">
        <v>1461</v>
      </c>
      <c r="C10" s="160">
        <v>263576</v>
      </c>
      <c r="D10" s="160" t="s">
        <v>1462</v>
      </c>
      <c r="E10" s="160" t="s">
        <v>1451</v>
      </c>
      <c r="F10" s="160" t="s">
        <v>1451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1464</v>
      </c>
      <c r="E3" s="198" t="s">
        <v>1465</v>
      </c>
      <c r="F3" s="198" t="s">
        <v>1466</v>
      </c>
      <c r="G3" s="198" t="s">
        <v>1467</v>
      </c>
      <c r="H3" s="198" t="s">
        <v>1468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1472</v>
      </c>
      <c r="V1" s="263"/>
      <c r="W1" s="263"/>
    </row>
    <row r="2" spans="1:23" ht="15" customHeight="1">
      <c r="A2" s="87" t="s">
        <v>1473</v>
      </c>
      <c r="B2" s="87" t="s">
        <v>1474</v>
      </c>
      <c r="C2" s="87" t="s">
        <v>442</v>
      </c>
      <c r="D2" s="88" t="s">
        <v>1012</v>
      </c>
      <c r="E2" s="88" t="s">
        <v>4</v>
      </c>
      <c r="F2" s="88" t="s">
        <v>1475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1476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ZXB-ZCV</v>
      </c>
      <c r="L226" s="138" t="str">
        <f>IF(SP_NORTE!M230="","*",SP_NORTE!M230)</f>
        <v>ZXB136</v>
      </c>
      <c r="M226" s="139">
        <f>IF(SP_NORTE!I230="","*",SP_NORTE!I230)</f>
        <v>73</v>
      </c>
      <c r="N226" s="144">
        <f>IF(SP_NORTE!J230="","*",SP_NORTE!J230)</f>
        <v>133.65</v>
      </c>
      <c r="O226" s="144">
        <f>IF(SP_NORTE!K230="","*",SP_NORTE!K230)</f>
        <v>132.465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1477</v>
      </c>
      <c r="C2" s="121" t="s">
        <v>998</v>
      </c>
      <c r="D2" s="76" t="s">
        <v>1000</v>
      </c>
      <c r="E2" s="76" t="s">
        <v>1478</v>
      </c>
      <c r="F2" s="99" t="s">
        <v>1479</v>
      </c>
      <c r="G2" s="76" t="s">
        <v>1480</v>
      </c>
      <c r="H2" s="76" t="s">
        <v>1481</v>
      </c>
      <c r="I2" s="76" t="s">
        <v>1482</v>
      </c>
      <c r="J2" s="76" t="s">
        <v>1483</v>
      </c>
      <c r="K2" s="78" t="s">
        <v>1484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ESCALA</v>
      </c>
      <c r="I200" s="95" t="str">
        <f>IF(SP_NORTE!AB227="","*",SP_NORTE!AB227)</f>
        <v>AGD ACIONAMENTO PCM</v>
      </c>
      <c r="J200" s="96">
        <f>IF(SP_NORTE!Z227="","*",SP_NORTE!Z227)</f>
        <v>2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ZXB-ZCV</v>
      </c>
      <c r="G203" s="95" t="str">
        <f>IF(SP_NORTE!H230="","*",SP_NORTE!H230)</f>
        <v>ZEH2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1485</v>
      </c>
    </row>
    <row r="8" spans="1:73">
      <c r="BT8" s="215"/>
    </row>
    <row r="9" spans="1:73" ht="117.75">
      <c r="BS9" s="213"/>
      <c r="BT9" s="223" t="s">
        <v>1486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1487</v>
      </c>
      <c r="D5" s="265"/>
      <c r="E5" s="265"/>
      <c r="F5" s="265"/>
      <c r="G5" s="265"/>
      <c r="H5" s="265"/>
      <c r="I5" s="265"/>
      <c r="J5" s="266"/>
      <c r="K5" s="267" t="s">
        <v>1488</v>
      </c>
      <c r="L5" s="268"/>
      <c r="M5" s="268"/>
      <c r="N5" s="268"/>
      <c r="O5" s="269" t="s">
        <v>1489</v>
      </c>
      <c r="P5" s="270"/>
    </row>
    <row r="6" spans="1:16" s="74" customFormat="1" ht="15" customHeight="1">
      <c r="A6" s="66" t="s">
        <v>1475</v>
      </c>
      <c r="B6" s="75" t="s">
        <v>1474</v>
      </c>
      <c r="C6" s="76" t="s">
        <v>1012</v>
      </c>
      <c r="D6" s="77" t="s">
        <v>1013</v>
      </c>
      <c r="E6" s="76" t="s">
        <v>1490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1491</v>
      </c>
      <c r="M6" s="80" t="s">
        <v>642</v>
      </c>
      <c r="N6" s="81" t="s">
        <v>1007</v>
      </c>
      <c r="O6" s="156" t="s">
        <v>1050</v>
      </c>
      <c r="P6" s="132" t="s">
        <v>1492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>MC1 08:21, autorizado 11:37 em deslocamento para intervalo, em intervalo 13:21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*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ZXB-ZCV</v>
      </c>
      <c r="H175" s="116">
        <f>IF(SP_NORTE!J230="","*",SP_NORTE!J230)</f>
        <v>133.65</v>
      </c>
      <c r="I175" s="113" t="str">
        <f>IF(SP_NORTE!N230="","*",SP_NORTE!N230)</f>
        <v>*</v>
      </c>
      <c r="J175" s="113" t="str">
        <f>IF(SP_NORTE!O230="","*",SP_NORTE!O230)</f>
        <v>*</v>
      </c>
      <c r="K175" s="83" t="str">
        <f>IF(SP_NORTE!AJ230="","*",SP_NORTE!AJ230)</f>
        <v>ZEH2</v>
      </c>
      <c r="L175" s="83" t="str">
        <f>IF(SP_NORTE!AL230="","*",SP_NORTE!AL230)</f>
        <v>ZXB-ZCV</v>
      </c>
      <c r="M175" s="83">
        <f>IF(SP_NORTE!AO230="","*",SP_NORTE!AO230)</f>
        <v>133.65</v>
      </c>
      <c r="N175" s="83" t="str">
        <f>IF(SP_NORTE!AL230="","*",SP_NORTE!AL230)</f>
        <v>ZXB-ZCV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2026-02-16T16:57:10Z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