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28" documentId="8_{B6337239-1A00-434D-AAD0-422EA1FEB5AE}" xr6:coauthVersionLast="47" xr6:coauthVersionMax="47" xr10:uidLastSave="{D9F60D26-EDFC-41E6-8A71-2DA5CF74847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2" i="1" l="1"/>
  <c r="AJ181" i="1"/>
  <c r="AJ180" i="1"/>
  <c r="AJ167" i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<sst xmlns="http://schemas.openxmlformats.org/spreadsheetml/2006/main" count="6014" uniqueCount="1613">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</sst>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3">
      <filters>
        <filter val="V48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8" activePane="topRight" state="frozen"/>
      <selection pane="topRight" activeCell="P783" sqref="P7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>V8646094</v>
      </c>
      <c r="B180" s="133">
        <v>46094</v>
      </c>
      <c r="C180" s="7">
        <f>IF(BS_CONTROLE[[#This Row],[DATA]]="","",WEEKNUM(BS_CONTROLE[[#This Row],[DATA]]))</f>
        <v>11</v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3" si="16">IF(AND(BR180&lt;1,BS180&lt;1),"Produção e Intervalo",IF(BR180&lt;1,"Intervalo",IF(BS180&lt;1,"Produção","Aderente")))</f>
        <v>Produção e Intervalo</v>
      </c>
      <c r="BR180" s="15">
        <f t="shared" ref="BR180:BR243" si="17">IF(OR(B180="",F180=""),"*",AY180/P180)</f>
        <v>0</v>
      </c>
      <c r="BS180" s="15">
        <f t="shared" ref="BS180:BS243" si="18">IF(OR(B180="",F180=""),"*",BA180/Q180)</f>
        <v>0</v>
      </c>
      <c r="BT180" s="157" t="str">
        <f t="shared" ref="BT180:BT243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1561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14.45">
      <c r="A183" s="44" t="str">
        <f t="shared" si="15"/>
        <v>V4846094</v>
      </c>
      <c r="B183" s="133">
        <v>46094</v>
      </c>
      <c r="C183" s="7">
        <f>IF(BS_CONTROLE[[#This Row],[DATA]]="","",WEEKNUM(BS_CONTROLE[[#This Row],[DATA]]))</f>
        <v>11</v>
      </c>
      <c r="D183" s="45" t="s">
        <v>183</v>
      </c>
      <c r="E183" s="185">
        <v>197</v>
      </c>
      <c r="F183" s="134" t="s">
        <v>142</v>
      </c>
      <c r="G183" s="8" t="str">
        <f>IF(D183="","*",VLOOKUP(F183,BS_ATIVIDADE[#All],3,FALSE))</f>
        <v>MODERNIZAÇÃO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149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/>
      <c r="R183" s="9" t="str">
        <f>IFERROR(_xlfn.XLOOKUP(F183, BS_ATIVIDADE[ATIVIDADE],BS_ATIVIDADE[UNIDADE] ), "*")</f>
        <v>M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MODERNIZAÇÃO - SOCADORA</v>
      </c>
      <c r="AJ183" s="8" t="str">
        <f>IF(D183="","*",VLOOKUP(AI183,BS_ATIVIDADE[#Data],3,FALSE))</f>
        <v>MODERNIZAÇÃO</v>
      </c>
      <c r="AK183" s="175" t="str">
        <f>IF(BS_CONTROLE[[#This Row],[Local - Partida]]=0, "-", BS_CONTROLE[[#This Row],[Local - Partida]])</f>
        <v>TVI2</v>
      </c>
      <c r="AL183" s="175" t="str">
        <f>IF(BS_CONTROLE[[#This Row],[Local - Encerramento]]=0, "-", BS_CONTROLE[[#This Row],[Local - Encerramento]])</f>
        <v>TVI2</v>
      </c>
      <c r="AM183" s="175" t="str">
        <f>IF(BS_CONTROLE[[#This Row],[Entre - Estações]]=0, "-", BS_CONTROLE[[#This Row],[Entre - Estações]])</f>
        <v>TVI-TJA</v>
      </c>
      <c r="AN183" s="175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32"/>
      <c r="AS183" s="32"/>
      <c r="AT183" s="32"/>
      <c r="AU183" s="32"/>
      <c r="AV183" s="32"/>
      <c r="AW183" s="32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M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e">
        <f t="shared" si="16"/>
        <v>#DIV/0!</v>
      </c>
      <c r="BR183" s="15">
        <f t="shared" si="17"/>
        <v>0</v>
      </c>
      <c r="BS183" s="15" t="e">
        <f t="shared" si="18"/>
        <v>#DIV/0!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1562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6" operator="equal">
      <formula>"ERRO"</formula>
    </cfRule>
  </conditionalFormatting>
  <conditionalFormatting sqref="X4 Y1:Z781">
    <cfRule type="cellIs" dxfId="120" priority="18545" operator="equal">
      <formula>"OPORTUNIDADE"</formula>
    </cfRule>
  </conditionalFormatting>
  <conditionalFormatting sqref="AZ6:AZ781">
    <cfRule type="expression" dxfId="119" priority="18540">
      <formula>$BU6=1</formula>
    </cfRule>
  </conditionalFormatting>
  <conditionalFormatting sqref="BQ6:BQ781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1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1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4:Y1048576">
    <cfRule type="cellIs" dxfId="108" priority="18362" operator="equal">
      <formula>"OPORTUNIDADE"</formula>
    </cfRule>
  </conditionalFormatting>
  <conditionalFormatting sqref="Y1047844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1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1563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1564</v>
      </c>
      <c r="E3" s="186" t="s">
        <v>1565</v>
      </c>
      <c r="F3" s="186" t="s">
        <v>1566</v>
      </c>
      <c r="G3" s="186" t="s">
        <v>1567</v>
      </c>
      <c r="H3" s="186" t="s">
        <v>1568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1570</v>
      </c>
      <c r="D13" s="187">
        <v>9049</v>
      </c>
      <c r="E13" s="188">
        <v>46044</v>
      </c>
      <c r="F13" s="190" t="s">
        <v>1571</v>
      </c>
      <c r="G13" s="187" t="s">
        <v>1572</v>
      </c>
      <c r="H13" s="187"/>
    </row>
    <row r="14" spans="3:8">
      <c r="C14" s="187" t="s">
        <v>1570</v>
      </c>
      <c r="D14" s="187">
        <v>9044</v>
      </c>
      <c r="E14" s="188">
        <v>46044</v>
      </c>
      <c r="F14" s="190" t="s">
        <v>1573</v>
      </c>
      <c r="G14" s="187" t="s">
        <v>1574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1576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1577</v>
      </c>
      <c r="C4" s="191" t="s">
        <v>1578</v>
      </c>
      <c r="D4" s="191" t="s">
        <v>1579</v>
      </c>
      <c r="E4" s="191" t="s">
        <v>1580</v>
      </c>
      <c r="F4" s="191" t="s">
        <v>548</v>
      </c>
      <c r="G4" s="191" t="s">
        <v>1581</v>
      </c>
    </row>
    <row r="5" spans="2:7">
      <c r="B5" s="192" t="s">
        <v>1582</v>
      </c>
      <c r="C5" s="192">
        <v>309525</v>
      </c>
      <c r="D5" s="192" t="s">
        <v>1583</v>
      </c>
      <c r="E5" s="192" t="s">
        <v>249</v>
      </c>
      <c r="F5" s="192" t="s">
        <v>1584</v>
      </c>
      <c r="G5" s="193">
        <v>46296</v>
      </c>
    </row>
    <row r="6" spans="2:7">
      <c r="B6" s="192" t="s">
        <v>1585</v>
      </c>
      <c r="C6" s="192">
        <v>257410</v>
      </c>
      <c r="D6" s="192" t="s">
        <v>1586</v>
      </c>
      <c r="E6" s="192" t="s">
        <v>249</v>
      </c>
      <c r="F6" s="192" t="s">
        <v>1584</v>
      </c>
      <c r="G6" s="193"/>
    </row>
    <row r="7" spans="2:7">
      <c r="B7" s="192" t="s">
        <v>1260</v>
      </c>
      <c r="C7" s="192">
        <v>256875</v>
      </c>
      <c r="D7" s="192" t="s">
        <v>1587</v>
      </c>
      <c r="E7" s="192" t="s">
        <v>249</v>
      </c>
      <c r="F7" s="192" t="s">
        <v>1584</v>
      </c>
      <c r="G7" s="193">
        <v>46296</v>
      </c>
    </row>
    <row r="8" spans="2:7">
      <c r="B8" s="192" t="s">
        <v>1588</v>
      </c>
      <c r="C8" s="192">
        <v>257278</v>
      </c>
      <c r="D8" s="192" t="s">
        <v>1589</v>
      </c>
      <c r="E8" s="192" t="s">
        <v>240</v>
      </c>
      <c r="F8" s="192" t="s">
        <v>1590</v>
      </c>
      <c r="G8" s="193">
        <v>46235</v>
      </c>
    </row>
    <row r="9" spans="2:7">
      <c r="B9" s="192" t="s">
        <v>1591</v>
      </c>
      <c r="C9" s="192">
        <v>257033</v>
      </c>
      <c r="D9" s="192" t="s">
        <v>1592</v>
      </c>
      <c r="E9" s="192" t="s">
        <v>240</v>
      </c>
      <c r="F9" s="192" t="s">
        <v>565</v>
      </c>
      <c r="G9" s="192" t="s">
        <v>1593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1594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1595</v>
      </c>
      <c r="B2" s="91" t="s">
        <v>1596</v>
      </c>
      <c r="C2" s="91" t="s">
        <v>7</v>
      </c>
      <c r="D2" s="92" t="s">
        <v>1176</v>
      </c>
      <c r="E2" s="92" t="s">
        <v>548</v>
      </c>
      <c r="F2" s="92" t="s">
        <v>1597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1598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>
        <f>IF(FN_MC!B180="","*",FN_MC!B180)</f>
        <v>46094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V48</v>
      </c>
      <c r="H180" s="96" t="str">
        <f>IF(FN_MC!F183="","*",FN_MC!F183)</f>
        <v>MODERNIZAÇÃO - SOCADORA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0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1599</v>
      </c>
      <c r="D5" s="247"/>
      <c r="E5" s="247"/>
      <c r="F5" s="247"/>
      <c r="G5" s="247"/>
      <c r="H5" s="247"/>
      <c r="I5" s="247"/>
      <c r="J5" s="248"/>
      <c r="K5" s="249" t="s">
        <v>1600</v>
      </c>
      <c r="L5" s="250"/>
      <c r="M5" s="250"/>
      <c r="N5" s="250"/>
      <c r="O5" s="251" t="s">
        <v>1601</v>
      </c>
      <c r="P5" s="252"/>
      <c r="Q5" s="253"/>
    </row>
    <row r="6" spans="1:17" s="81" customFormat="1" ht="15.75" customHeight="1">
      <c r="A6" s="75" t="s">
        <v>1597</v>
      </c>
      <c r="B6" s="82" t="s">
        <v>1596</v>
      </c>
      <c r="C6" s="83" t="s">
        <v>1176</v>
      </c>
      <c r="D6" s="84" t="s">
        <v>1177</v>
      </c>
      <c r="E6" s="83" t="s">
        <v>1602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1603</v>
      </c>
      <c r="M6" s="116" t="s">
        <v>29</v>
      </c>
      <c r="N6" s="117" t="s">
        <v>1171</v>
      </c>
      <c r="O6" s="165" t="s">
        <v>1214</v>
      </c>
      <c r="P6" s="128"/>
      <c r="Q6" s="139" t="s">
        <v>1604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>
        <f>IF(FN_MC!B180="","*",FN_MC!B180)</f>
        <v>46094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IF(FN_MC!B183="","*",FN_MC!B183)</f>
        <v>46094</v>
      </c>
      <c r="B203" s="86" t="str">
        <f>IF(FN_MC!X183="","*",FN_MC!X183)</f>
        <v>*</v>
      </c>
      <c r="C203" s="87" t="str">
        <f>IF(FN_MC!S183="","*",FN_MC!S183)</f>
        <v>FERRONORTE</v>
      </c>
      <c r="D203" s="87" t="str">
        <f>IF(FN_MC!T183="","*",FN_MC!T183)</f>
        <v>TMI-TCS</v>
      </c>
      <c r="E203" s="87" t="str">
        <f>IF(FN_MC!D183="","*",FN_MC!D183)</f>
        <v>V48</v>
      </c>
      <c r="F203" s="87" t="str">
        <f>IF(FN_MC!H183="","*",FN_MC!H183)</f>
        <v>TVI2</v>
      </c>
      <c r="G203" s="87" t="str">
        <f>IF(FN_MC!M183="","*",FN_MC!M183)</f>
        <v>TVI-TJA</v>
      </c>
      <c r="H203" s="125">
        <f>IF(FN_MC!K183="","*",FN_MC!K183)</f>
        <v>243.5</v>
      </c>
      <c r="I203" s="110">
        <f>IF(FN_MC!O183="","*",FN_MC!O183)</f>
        <v>0.375</v>
      </c>
      <c r="J203" s="110">
        <f>IF(FN_MC!P183="","*",FN_MC!P183)</f>
        <v>0.16666666666666666</v>
      </c>
      <c r="K203" s="118" t="str">
        <f>IF(FN_MC!AK183="","*",FN_MC!AK183)</f>
        <v>TVI2</v>
      </c>
      <c r="L203" s="118" t="str">
        <f>IF(FN_MC!AM183="","*",FN_MC!AM183)</f>
        <v>TVI-TJA</v>
      </c>
      <c r="M203" s="118">
        <f>IF(FN_MC!AP183="","*",FN_MC!AP183)</f>
        <v>243.5</v>
      </c>
      <c r="N203" s="118" t="str">
        <f>IF(FN_MC!AM183="","*",FN_MC!AM183)</f>
        <v>TVI-TJA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1605</v>
      </c>
      <c r="C2" s="83" t="s">
        <v>1161</v>
      </c>
      <c r="D2" s="83" t="s">
        <v>1163</v>
      </c>
      <c r="E2" s="83" t="s">
        <v>1606</v>
      </c>
      <c r="F2" s="83" t="s">
        <v>1607</v>
      </c>
      <c r="G2" s="83" t="s">
        <v>1608</v>
      </c>
      <c r="H2" s="83" t="s">
        <v>1609</v>
      </c>
      <c r="I2" s="83" t="s">
        <v>1610</v>
      </c>
      <c r="J2" s="83" t="s">
        <v>1611</v>
      </c>
      <c r="K2" s="109" t="s">
        <v>1612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>
        <f>IF(FN_MC!B180="","*",FN_MC!B180)</f>
        <v>46094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IF(FN_MC!Y183="","*",FN_MC!Y183)</f>
        <v>*</v>
      </c>
      <c r="C199" s="101">
        <f>IF(FN_MC!B183="","*",FN_MC!B183)</f>
        <v>46094</v>
      </c>
      <c r="D199" s="101" t="str">
        <f>IF(FN_MC!D183="","*",FN_MC!D183)</f>
        <v>V48</v>
      </c>
      <c r="E199" s="101" t="str">
        <f>IF(FN_MC!H183="","*",FN_MC!H183)</f>
        <v>TVI2</v>
      </c>
      <c r="F199" s="114" t="str">
        <f>IF(FN_MC!M183="","*",FN_MC!M183)</f>
        <v>TVI-TJA</v>
      </c>
      <c r="G199" s="101" t="str">
        <f>IF(FN_MC!I183="","*",FN_MC!I183)</f>
        <v>TVI2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2026-03-12T16:39:22Z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