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543" documentId="8_{B6337239-1A00-434D-AAD0-422EA1FEB5AE}" xr6:coauthVersionLast="47" xr6:coauthVersionMax="47" xr10:uidLastSave="{C7AAF265-28F0-4065-A9CA-DDF76680C589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565" i="1" l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/>
  <c r="N573" i="1" a="1"/>
  <c r="N573" i="1"/>
  <c r="L571" i="12" s="1"/>
  <c r="M573" i="1" a="1"/>
  <c r="M573" i="1"/>
  <c r="N572" i="1" a="1"/>
  <c r="N572" i="1"/>
  <c r="L570" i="12" s="1"/>
  <c r="M572" i="1" a="1"/>
  <c r="M572" i="1"/>
  <c r="N569" i="1" a="1"/>
  <c r="N569" i="1"/>
  <c r="L567" i="12" s="1"/>
  <c r="M569" i="1" a="1"/>
  <c r="M569" i="1"/>
  <c r="N568" i="1" a="1"/>
  <c r="N568" i="1"/>
  <c r="L566" i="12" s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M583" i="1" a="1"/>
  <c r="M583" i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N583" i="1" a="1"/>
  <c r="N583" i="1"/>
  <c r="L581" i="12" s="1"/>
  <c r="N567" i="1" a="1"/>
  <c r="N567" i="1"/>
  <c r="L565" i="12" s="1"/>
  <c r="M567" i="1" a="1"/>
  <c r="M567" i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L562" i="12" s="1"/>
  <c r="M564" i="1" a="1"/>
  <c r="M564" i="1"/>
  <c r="N563" i="1" a="1"/>
  <c r="N563" i="1"/>
  <c r="L561" i="12" s="1"/>
  <c r="M563" i="1" a="1"/>
  <c r="M563" i="1"/>
  <c r="N562" i="1" a="1"/>
  <c r="N562" i="1"/>
  <c r="L560" i="12" s="1"/>
  <c r="M562" i="1" a="1"/>
  <c r="M562" i="1"/>
  <c r="N561" i="1" a="1"/>
  <c r="N561" i="1"/>
  <c r="L559" i="12" s="1"/>
  <c r="N565" i="1" a="1"/>
  <c r="N565" i="1"/>
  <c r="L563" i="12" s="1"/>
  <c r="M565" i="1" a="1"/>
  <c r="M565" i="1"/>
  <c r="N560" i="1" a="1"/>
  <c r="N560" i="1"/>
  <c r="L558" i="12" s="1"/>
  <c r="M560" i="1" a="1"/>
  <c r="M560" i="1"/>
  <c r="N578" i="1" a="1"/>
  <c r="N578" i="1"/>
  <c r="L576" i="12" s="1"/>
  <c r="N577" i="1" a="1"/>
  <c r="N577" i="1"/>
  <c r="L575" i="12" s="1"/>
  <c r="N576" i="1" a="1"/>
  <c r="N576" i="1"/>
  <c r="L574" i="12" s="1"/>
  <c r="N571" i="1" a="1"/>
  <c r="N571" i="1"/>
  <c r="L569" i="12" s="1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M577" i="1" a="1"/>
  <c r="M577" i="1"/>
  <c r="M576" i="1" a="1"/>
  <c r="M576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N556" i="1" a="1"/>
  <c r="N556" i="1"/>
  <c r="L554" i="12" s="1"/>
  <c r="M556" i="1" a="1"/>
  <c r="M556" i="1"/>
  <c r="N555" i="1" a="1"/>
  <c r="N555" i="1"/>
  <c r="L553" i="12" s="1"/>
  <c r="M555" i="1" a="1"/>
  <c r="M555" i="1"/>
  <c r="N551" i="1" a="1"/>
  <c r="N551" i="1"/>
  <c r="L549" i="12" s="1"/>
  <c r="M551" i="1" a="1"/>
  <c r="M551" i="1"/>
  <c r="N553" i="1" a="1"/>
  <c r="N553" i="1"/>
  <c r="L551" i="12" s="1"/>
  <c r="M553" i="1" a="1"/>
  <c r="M553" i="1"/>
  <c r="N552" i="1" a="1"/>
  <c r="N552" i="1"/>
  <c r="L550" i="12" s="1"/>
  <c r="M552" i="1" a="1"/>
  <c r="M552" i="1"/>
  <c r="N548" i="1" a="1"/>
  <c r="N548" i="1"/>
  <c r="L546" i="12" s="1"/>
  <c r="M548" i="1" a="1"/>
  <c r="M548" i="1"/>
  <c r="H548" i="1" a="1"/>
  <c r="H548" i="1"/>
  <c r="N547" i="1" a="1"/>
  <c r="N547" i="1"/>
  <c r="L545" i="12" s="1"/>
  <c r="M547" i="1" a="1"/>
  <c r="M547" i="1"/>
  <c r="N546" i="1" a="1"/>
  <c r="N546" i="1"/>
  <c r="L544" i="12" s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/>
  <c r="L538" i="12" s="1"/>
  <c r="M541" i="1" a="1"/>
  <c r="M541" i="1"/>
  <c r="F539" i="13" s="1"/>
  <c r="N541" i="1" a="1"/>
  <c r="N541" i="1"/>
  <c r="L539" i="12" s="1"/>
  <c r="M542" i="1" a="1"/>
  <c r="M542" i="1"/>
  <c r="F540" i="13" s="1"/>
  <c r="N542" i="1" a="1"/>
  <c r="N542" i="1"/>
  <c r="L540" i="12" s="1"/>
  <c r="M543" i="1" a="1"/>
  <c r="M543" i="1"/>
  <c r="F541" i="13" s="1"/>
  <c r="N543" i="1" a="1"/>
  <c r="N543" i="1"/>
  <c r="L541" i="12" s="1"/>
  <c r="N539" i="1" a="1"/>
  <c r="N539" i="1"/>
  <c r="L537" i="12" s="1"/>
  <c r="M539" i="1" a="1"/>
  <c r="M539" i="1"/>
  <c r="F537" i="13" s="1"/>
  <c r="N538" i="1" a="1"/>
  <c r="N538" i="1"/>
  <c r="L536" i="12" s="1"/>
  <c r="N530" i="1" a="1"/>
  <c r="N530" i="1"/>
  <c r="L528" i="12" s="1"/>
  <c r="M530" i="1" a="1"/>
  <c r="M530" i="1"/>
  <c r="F528" i="13" s="1"/>
  <c r="N526" i="1" a="1"/>
  <c r="N526" i="1"/>
  <c r="L524" i="12" s="1"/>
  <c r="M526" i="1" a="1"/>
  <c r="M526" i="1"/>
  <c r="F524" i="13" s="1"/>
  <c r="H526" i="1" a="1"/>
  <c r="H526" i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N549" i="1" a="1"/>
  <c r="N549" i="1"/>
  <c r="L547" i="12" s="1"/>
  <c r="M549" i="1" a="1"/>
  <c r="M549" i="1"/>
  <c r="N545" i="1" a="1"/>
  <c r="N545" i="1"/>
  <c r="L543" i="12" s="1"/>
  <c r="M545" i="1" a="1"/>
  <c r="M545" i="1"/>
  <c r="N544" i="1" a="1"/>
  <c r="N544" i="1"/>
  <c r="L542" i="12" s="1"/>
  <c r="M544" i="1" a="1"/>
  <c r="M544" i="1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1" i="1" a="1"/>
  <c r="N531" i="1"/>
  <c r="L529" i="12" s="1"/>
  <c r="M531" i="1" a="1"/>
  <c r="M531" i="1"/>
  <c r="F529" i="13" s="1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542" i="12" l="1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<sst xmlns="http://schemas.openxmlformats.org/spreadsheetml/2006/main" count="12470" uniqueCount="1832">
  <si>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</si>
  <si>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</si>
  <si>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</si>
  <si>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</si>
  <si>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</si>
  <si>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</si>
  <si>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</si>
  <si>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</si>
  <si>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</si>
  <si>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</si>
  <si>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</si>
  <si>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</si>
  <si>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</si>
  <si>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</si>
  <si>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</si>
  <si>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</si>
  <si>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</si>
  <si>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</si>
  <si>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</si>
  <si>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</si>
  <si>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</si>
  <si>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</si>
  <si>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</si>
  <si>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</si>
  <si>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</si>
  <si>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</si>
  <si>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</si>
  <si>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</si>
  <si>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</si>
  <si>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</si>
  <si>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</si>
  <si>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</si>
  <si>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</si>
  <si>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</si>
  <si>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</si>
  <si>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</si>
  <si>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</si>
  <si>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</si>
  <si>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</si>
  <si>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</si>
  <si>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</si>
  <si>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</si>
  <si>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</si>
  <si>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</si>
  <si>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</si>
  <si>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</si>
  <si>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</si>
  <si>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</si>
  <si>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</si>
  <si>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</si>
  <si>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</si>
  <si>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</si>
  <si>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</si>
  <si>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</si>
  <si>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</si>
  <si>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</si>
  <si>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</si>
  <si>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</si>
  <si>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</si>
  <si>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</si>
  <si>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</si>
  <si>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</si>
  <si>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</si>
  <si>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</si>
  <si>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</si>
  <si>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</si>
  <si>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</si>
  <si>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</si>
  <si>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</si>
  <si>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</si>
  <si>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</si>
  <si>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</si>
  <si>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</si>
  <si>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</si>
  <si>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</si>
  <si>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</si>
  <si>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</si>
  <si>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</si>
  <si>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</si>
  <si>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</si>
  <si>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</si>
  <si>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</si>
  <si>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</si>
  <si>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</si>
  <si>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</si>
  <si>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</si>
  <si>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</si>
  <si>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</si>
  <si>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</si>
  <si>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</si>
  <si>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</si>
  <si>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</si>
  <si>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</si>
  <si>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</si>
  <si>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</si>
  <si>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</si>
  <si>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</si>
  <si>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</si>
  <si>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</si>
  <si>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</si>
  <si>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</si>
  <si>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</si>
  <si>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</si>
  <si>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</si>
  <si>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</si>
  <si>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</si>
  <si>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</si>
  <si>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</si>
  <si>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</si>
  <si>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</si>
  <si>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</si>
  <si>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</si>
  <si>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</si>
  <si>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</si>
  <si>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</si>
  <si>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</si>
  <si>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</si>
  <si>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</si>
  <si>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</si>
  <si>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</si>
  <si>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</si>
  <si>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</si>
  <si>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</si>
  <si>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</si>
  <si>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</si>
  <si>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</si>
  <si>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</si>
  <si>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</si>
  <si>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</si>
  <si>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</si>
  <si>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</si>
  <si>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</si>
  <si>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</si>
  <si>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</si>
  <si>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</si>
  <si>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</si>
  <si>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</si>
  <si>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</si>
  <si>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</si>
  <si>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</si>
  <si>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</si>
  <si>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</si>
  <si>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</si>
  <si>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</si>
  <si>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</si>
  <si>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</si>
  <si>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</si>
  <si>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</si>
  <si>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</si>
  <si>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</si>
  <si>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</si>
  <si>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</si>
  <si>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</si>
  <si>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</si>
  <si>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</si>
  <si>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</si>
  <si>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</si>
  <si>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</si>
  <si>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</si>
  <si>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</si>
  <si>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</si>
  <si>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</si>
  <si>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</si>
  <si>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</si>
  <si>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</si>
  <si>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</si>
  <si>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</si>
  <si>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</si>
  <si>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</si>
  <si>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</si>
  <si>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</si>
  <si>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</si>
  <si>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</si>
  <si>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</si>
  <si>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</si>
  <si>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</si>
  <si>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</si>
  <si>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</si>
  <si>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</si>
  <si>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</si>
  <si>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</si>
  <si>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</si>
  <si>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</si>
  <si>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</si>
  <si>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</si>
  <si>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</si>
  <si>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</si>
  <si>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</si>
  <si>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</si>
  <si>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</si>
  <si>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</si>
  <si>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</si>
  <si>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</si>
  <si>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</si>
  <si>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</si>
  <si>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</si>
  <si>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</si>
  <si>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</si>
  <si>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</si>
  <si>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</si>
  <si>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</si>
  <si>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</si>
  <si>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</si>
  <si>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</si>
  <si>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</si>
  <si>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</si>
  <si>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</si>
  <si>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</si>
  <si>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</si>
  <si>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</si>
  <si>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</si>
  <si>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</si>
  <si>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</si>
  <si>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</si>
  <si>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</si>
  <si>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</si>
  <si>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</si>
  <si>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</si>
  <si>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</si>
  <si>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</si>
  <si>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</si>
  <si>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</si>
  <si>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</si>
  <si>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</si>
  <si>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</si>
  <si>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</si>
  <si>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</si>
  <si>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</si>
  <si>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</si>
  <si>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</si>
  <si>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</si>
  <si>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</si>
  <si>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</si>
  <si>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</si>
  <si>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</si>
  <si>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</si>
  <si>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</si>
  <si>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</si>
  <si>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</si>
  <si>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</si>
  <si>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</si>
  <si>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</si>
  <si>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</si>
  <si>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</si>
  <si>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</si>
  <si>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</si>
  <si>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</si>
  <si>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</si>
  <si>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</si>
  <si>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</si>
  <si>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</si>
  <si>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</si>
  <si>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</si>
  <si>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</si>
  <si>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</si>
  <si>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</si>
  <si>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</si>
  <si>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</si>
  <si>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</si>
  <si>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</si>
  <si>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</si>
  <si>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</si>
  <si>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</si>
  <si>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</si>
  <si>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</si>
  <si>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</si>
  <si>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</si>
  <si>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</si>
  <si>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</si>
  <si>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</si>
  <si>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</si>
  <si>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</si>
  <si>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</si>
  <si>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</si>
  <si>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</si>
  <si>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</si>
  <si>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</si>
  <si>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</si>
  <si>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</si>
  <si>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</si>
  <si>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</si>
  <si>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</si>
  <si>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</si>
  <si>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</si>
  <si>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</si>
  <si>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</si>
  <si>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</si>
  <si>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</si>
  <si>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</si>
  <si>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</si>
  <si>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</si>
  <si>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</si>
  <si>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</si>
  <si>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</si>
  <si>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</si>
  <si>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</si>
  <si>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</si>
  <si>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</si>
  <si>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</si>
  <si>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</si>
  <si>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</si>
  <si>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</si>
  <si>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</si>
  <si>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</si>
  <si>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</si>
  <si>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</si>
  <si>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</si>
  <si>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</si>
  <si>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</si>
  <si>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</si>
  <si>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</si>
  <si>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</si>
  <si>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</si>
  <si>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</si>
  <si>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</si>
  <si>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</si>
  <si>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</si>
  <si>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</si>
  <si>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</si>
  <si>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</si>
  <si>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</si>
  <si>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</si>
  <si>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</si>
  <si>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</si>
  <si>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</si>
  <si>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</si>
  <si>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</si>
  <si>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</si>
  <si>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</si>
  <si>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</si>
  <si>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</si>
  <si>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</si>
  <si>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</si>
  <si>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</si>
  <si>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</si>
  <si>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</si>
  <si>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</si>
  <si>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</si>
  <si>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</si>
  <si>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</si>
  <si>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</si>
  <si>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</si>
  <si>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</si>
  <si>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</si>
  <si>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</si>
  <si>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</si>
  <si>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</si>
  <si>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</si>
  <si>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</si>
  <si>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</si>
  <si>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</si>
  <si>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</si>
  <si>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</si>
  <si>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</si>
  <si>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</si>
  <si>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</si>
  <si>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</si>
  <si>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</si>
  <si>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</si>
  <si>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</si>
  <si>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</si>
  <si>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</si>
  <si>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</si>
  <si>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</si>
  <si>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</si>
  <si>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</si>
  <si>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</si>
  <si>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</si>
  <si>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</si>
  <si>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</si>
  <si>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</si>
  <si>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</si>
  <si>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</si>
  <si>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</si>
  <si>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</si>
  <si>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</si>
  <si>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</si>
  <si>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</si>
  <si>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</si>
  <si>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</si>
  <si>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</si>
  <si>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</si>
  <si>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</si>
  <si>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</si>
  <si>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</si>
  <si>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</si>
  <si>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</si>
  <si>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</si>
  <si>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</si>
  <si>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</si>
  <si>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</si>
  <si>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</si>
  <si>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</si>
  <si>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</si>
  <si>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</si>
  <si>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</si>
  <si>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</si>
  <si>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</si>
  <si>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</si>
  <si>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</si>
  <si>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</si>
  <si>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</si>
  <si>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</si>
  <si>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</si>
  <si>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</si>
  <si>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</si>
  <si>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</si>
  <si>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</si>
  <si>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</si>
  <si>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</si>
  <si>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</si>
  <si>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</si>
  <si>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</si>
  <si>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</si>
  <si>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</si>
  <si>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</si>
  <si>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</si>
  <si>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</si>
  <si>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</si>
  <si>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</si>
  <si>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</si>
  <si>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</si>
  <si>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</si>
  <si>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</si>
  <si>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</si>
  <si>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</si>
  <si>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</si>
  <si>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</si>
  <si>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</si>
  <si>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</si>
  <si>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</si>
  <si>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</si>
  <si>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</si>
  <si>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</si>
  <si>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</si>
  <si>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</si>
  <si>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</si>
  <si>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</si>
  <si>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</si>
  <si>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</si>
  <si>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</si>
  <si>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</si>
  <si>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</si>
  <si>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</si>
  <si>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</si>
  <si>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</si>
  <si>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</si>
  <si>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</si>
  <si>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</si>
  <si>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</si>
  <si>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</si>
  <si>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</si>
  <si>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</si>
  <si>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</si>
  <si>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</si>
  <si>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</si>
  <si>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</si>
  <si>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</si>
  <si>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</si>
  <si>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</si>
  <si>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</si>
  <si>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</si>
  <si>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</si>
  <si>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</si>
  <si>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</si>
  <si>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</si>
  <si>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</si>
  <si>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</si>
  <si>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</si>
  <si>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</si>
  <si>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</si>
  <si>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</si>
  <si>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</si>
  <si>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</si>
  <si>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</si>
  <si>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</si>
  <si>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</si>
  <si>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</si>
  <si>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</si>
  <si>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</si>
  <si>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</si>
  <si>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</si>
  <si>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</si>
  <si>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</si>
  <si>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</si>
  <si>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</si>
  <si>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</si>
  <si>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</si>
  <si>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</si>
  <si>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</si>
  <si>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</si>
  <si>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</si>
  <si>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</si>
  <si>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</si>
  <si>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</si>
  <si>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</si>
  <si>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</si>
  <si>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</si>
  <si>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</si>
  <si>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</si>
  <si>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</si>
  <si>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</si>
  <si>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</si>
  <si>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</si>
  <si>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</si>
  <si>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</si>
  <si>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</si>
  <si>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</si>
  <si>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</si>
  <si>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</si>
  <si>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</si>
  <si>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</si>
  <si>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</si>
  <si>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</si>
  <si>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</si>
  <si>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</si>
  <si>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</si>
  <si>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</si>
  <si>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</si>
  <si>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</si>
  <si>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</si>
  <si>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</si>
  <si>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</si>
  <si>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</si>
  <si>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</si>
  <si>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</si>
  <si>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</si>
  <si>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</si>
  <si>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</si>
  <si>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</si>
  <si>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</si>
  <si>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</si>
  <si>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</si>
  <si>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</si>
  <si>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</si>
  <si>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</si>
  <si>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</si>
  <si>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</si>
  <si>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</si>
  <si>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</si>
  <si>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</si>
  <si>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</si>
  <si>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</si>
  <si>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</si>
  <si>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</si>
  <si>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</si>
  <si>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</si>
  <si>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</si>
  <si>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</si>
  <si>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</si>
  <si>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</si>
  <si>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</si>
  <si>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</si>
  <si>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</si>
  <si>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</si>
  <si>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</si>
  <si>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</si>
  <si>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</si>
  <si>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</si>
  <si>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</si>
  <si>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</si>
  <si>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</si>
  <si>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</si>
  <si>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</si>
  <si>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</si>
  <si>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</si>
  <si>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</si>
  <si>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</si>
  <si>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</si>
  <si>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</si>
  <si>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</si>
  <si>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</si>
  <si>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</si>
  <si>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</si>
  <si>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</si>
  <si>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</si>
  <si>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</si>
  <si>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</si>
  <si>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</si>
  <si>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</si>
  <si>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</si>
  <si>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</si>
  <si>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</si>
  <si>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</si>
  <si>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</si>
  <si>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</si>
  <si>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</si>
  <si>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</si>
  <si>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</si>
  <si>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</si>
  <si>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</si>
  <si>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</si>
  <si>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</si>
  <si>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</si>
  <si>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</si>
  <si>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</si>
  <si>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</si>
  <si>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</si>
  <si>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</si>
  <si>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</si>
  <si>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</si>
  <si>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</si>
  <si>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</si>
  <si>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</si>
  <si>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</si>
  <si>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</si>
  <si>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</si>
  <si>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</si>
  <si>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</si>
  <si>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</si>
  <si>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</si>
  <si>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</si>
  <si>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</si>
  <si>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</si>
  <si>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</si>
  <si>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</si>
  <si>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</si>
  <si>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</si>
  <si>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</si>
  <si>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</si>
  <si>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</si>
  <si>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</si>
  <si>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</si>
  <si>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</si>
  <si>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</si>
  <si>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</si>
  <si>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</si>
  <si>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</si>
  <si>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</si>
  <si>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</si>
  <si>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</si>
  <si>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</si>
  <si>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</si>
  <si>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</si>
  <si>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</si>
  <si>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</si>
  <si>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</si>
  <si>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</si>
  <si>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</si>
  <si>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</si>
  <si>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</si>
  <si>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</si>
  <si>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</si>
  <si>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</si>
  <si>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</si>
  <si>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</si>
  <si>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</si>
  <si>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</si>
  <si>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</si>
  <si>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</si>
  <si>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</si>
  <si>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</si>
  <si>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</si>
  <si>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</si>
  <si>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</si>
  <si>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</si>
  <si>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</si>
  <si>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</si>
  <si>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</si>
  <si>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</si>
  <si>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</si>
  <si>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</si>
  <si>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</si>
  <si>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</si>
  <si>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</si>
  <si>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</si>
  <si>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</si>
  <si>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</si>
  <si>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</si>
  <si>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</si>
  <si>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</si>
  <si>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</si>
  <si>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</si>
  <si>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</si>
  <si>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</si>
  <si>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</si>
  <si>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</si>
  <si>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</si>
  <si>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</si>
  <si>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</si>
  <si>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</si>
  <si>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</si>
  <si>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</si>
  <si>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</si>
  <si>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</si>
  <si>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</si>
  <si>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</si>
  <si>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</si>
  <si>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</si>
  <si>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</si>
  <si>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</si>
  <si>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</si>
  <si>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</si>
  <si>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</si>
  <si>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</si>
  <si>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</si>
  <si>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</si>
  <si>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</si>
  <si>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</si>
  <si>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</si>
  <si>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</si>
  <si>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</si>
  <si>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</si>
  <si>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</si>
  <si>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</si>
  <si>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</si>
  <si>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</si>
  <si>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</si>
  <si>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</si>
  <si>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</si>
  <si>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</si>
  <si>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</si>
  <si>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</si>
  <si>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</si>
  <si>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</si>
  <si>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</si>
  <si>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</si>
  <si>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</si>
  <si>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</si>
  <si>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</si>
  <si>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</si>
  <si>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</si>
  <si>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</si>
  <si>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</si>
  <si>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</si>
  <si>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</si>
  <si>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</si>
  <si>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</si>
  <si>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</si>
  <si>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</si>
  <si>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</si>
  <si>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</si>
  <si>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</si>
  <si>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</si>
  <si>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</si>
  <si>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</si>
  <si>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</si>
  <si>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</si>
  <si>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</si>
  <si>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</si>
  <si>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</si>
  <si>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</si>
  <si>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</si>
  <si>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</si>
  <si>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</si>
  <si>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</si>
  <si>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</si>
  <si>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</si>
  <si>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</si>
  <si>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</si>
  <si>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</si>
  <si>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</si>
  <si>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</si>
  <si>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</si>
  <si>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</si>
  <si>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</si>
  <si>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</si>
  <si>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</si>
  <si>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</si>
  <si>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</si>
  <si>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</si>
  <si>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</si>
  <si>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</si>
  <si>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</si>
  <si>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</si>
  <si>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</si>
  <si>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</si>
  <si>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</si>
  <si>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</si>
  <si>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</si>
  <si>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</si>
  <si>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</si>
  <si>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</si>
  <si>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</si>
  <si>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</si>
  <si>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</si>
  <si>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</si>
  <si>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</si>
  <si>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</si>
  <si>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</si>
  <si>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</si>
  <si>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</si>
  <si>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</si>
  <si>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</si>
  <si>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</si>
  <si>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</si>
  <si>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</si>
  <si>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</si>
  <si>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</si>
  <si>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</si>
  <si>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</si>
  <si>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</si>
  <si>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</si>
  <si>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</si>
  <si>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</si>
  <si>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</si>
  <si>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</si>
  <si>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</si>
  <si>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</si>
  <si>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</si>
  <si>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</si>
  <si>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</si>
  <si>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</si>
  <si>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</si>
  <si>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</si>
  <si>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</si>
  <si>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</si>
  <si>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</si>
  <si>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</si>
  <si>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</si>
  <si>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</si>
  <si>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</si>
  <si>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</si>
  <si>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</si>
  <si>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</si>
  <si>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</si>
  <si>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</si>
  <si>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</si>
  <si>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</si>
  <si>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</si>
  <si>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</si>
  <si>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</si>
  <si>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</si>
  <si>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</si>
  <si>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</si>
  <si>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</si>
  <si>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</si>
  <si>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</si>
  <si>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</si>
  <si>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</si>
  <si>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</si>
  <si>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</si>
  <si>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</si>
  <si>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</si>
  <si>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</si>
  <si>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</si>
  <si>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</si>
  <si>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</si>
  <si>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</si>
  <si>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</si>
  <si>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</si>
  <si>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</si>
  <si>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</si>
  <si>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</si>
  <si>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</si>
  <si>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</si>
  <si>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</si>
  <si>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</si>
  <si>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</si>
  <si>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</si>
  <si>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</si>
  <si>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</si>
  <si>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</si>
  <si>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</si>
  <si>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</si>
  <si>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</si>
  <si>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</si>
  <si>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</si>
  <si>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</si>
  <si>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</si>
  <si>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</si>
  <si>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</si>
  <si>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</si>
  <si>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</si>
  <si>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</si>
  <si>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</si>
  <si>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</si>
  <si>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</si>
  <si>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</si>
  <si>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</si>
  <si>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</si>
  <si>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</si>
  <si>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</si>
  <si>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</si>
  <si>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</si>
  <si>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</si>
  <si>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</si>
  <si>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</si>
  <si>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</si>
  <si>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</si>
  <si>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</si>
  <si>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</si>
  <si>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</si>
  <si>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</si>
  <si>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</si>
  <si>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</si>
  <si>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</si>
  <si>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</si>
  <si>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</si>
  <si>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</si>
  <si>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</si>
  <si>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</si>
  <si>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</si>
  <si>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</si>
  <si>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</si>
  <si>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</si>
  <si>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</si>
  <si>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</si>
  <si>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</si>
  <si>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</si>
  <si>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</si>
  <si>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</si>
  <si>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</si>
  <si>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</si>
  <si>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</si>
  <si>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</si>
  <si>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</si>
  <si>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</si>
  <si>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</si>
  <si>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</si>
  <si>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</si>
  <si>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</si>
  <si>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</si>
  <si>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</si>
  <si>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</si>
  <si>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</si>
  <si>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</si>
  <si>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</si>
  <si>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</si>
  <si>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</si>
  <si>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</si>
  <si>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</si>
  <si>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</si>
  <si>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</si>
  <si>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</si>
  <si>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</si>
  <si>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</si>
  <si>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</si>
  <si>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</si>
  <si>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</si>
  <si>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</si>
  <si>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</si>
  <si>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</si>
  <si>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</si>
  <si>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</si>
  <si>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</si>
  <si>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</si>
  <si>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</si>
  <si>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</si>
  <si>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</si>
  <si>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</si>
  <si>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</si>
  <si>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</si>
  <si>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</si>
  <si>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</si>
  <si>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</si>
  <si>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</si>
  <si>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</si>
  <si>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</si>
  <si>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</si>
  <si>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</si>
  <si>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</si>
  <si>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</si>
  <si>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</si>
  <si>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</si>
  <si>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</si>
  <si>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</si>
  <si>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</si>
  <si>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</si>
  <si>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</si>
  <si>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</si>
  <si>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</si>
  <si>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</si>
  <si>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</si>
  <si>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</si>
  <si>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</si>
  <si>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</si>
  <si>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</si>
  <si>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</si>
  <si>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</si>
  <si>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</si>
  <si>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</si>
  <si>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</si>
  <si>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</si>
  <si>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</si>
  <si>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</si>
  <si>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</si>
  <si>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</si>
  <si>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</si>
  <si>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</si>
  <si>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</si>
  <si>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</si>
  <si>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</si>
  <si>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</si>
  <si>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</si>
  <si>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</si>
  <si>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</si>
  <si>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</si>
  <si>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</si>
  <si>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</si>
  <si>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</si>
  <si>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</si>
  <si>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</si>
  <si>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</si>
  <si>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</si>
  <si>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</si>
  <si>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</si>
  <si>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</si>
  <si>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</si>
  <si>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</si>
  <si>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</si>
  <si>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</si>
  <si>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</si>
  <si>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</si>
  <si>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</si>
  <si>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</si>
  <si>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</si>
  <si>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</si>
  <si>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</si>
  <si>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</si>
  <si>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</si>
  <si>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</si>
  <si>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</si>
  <si>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</si>
  <si>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</si>
  <si>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</si>
  <si>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</si>
  <si>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</si>
  <si>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</si>
  <si>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</si>
  <si>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</si>
  <si>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</si>
  <si>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</si>
  <si>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</si>
  <si>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</si>
  <si>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</si>
  <si>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</si>
  <si>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</si>
  <si>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</si>
  <si>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</si>
  <si>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</si>
  <si>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</si>
  <si>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</si>
  <si>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</si>
  <si>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</si>
  <si>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</si>
  <si>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</si>
  <si>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</si>
  <si>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</si>
  <si>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</si>
  <si>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</si>
  <si>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</si>
  <si>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</si>
  <si>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</si>
  <si>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</si>
  <si>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</si>
  <si>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</si>
  <si>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</si>
  <si>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</si>
  <si>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</si>
  <si>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</si>
  <si>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</si>
  <si>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</si>
  <si>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</si>
  <si>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</si>
  <si>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</si>
  <si>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</si>
  <si>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</si>
  <si>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</si>
  <si>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</si>
  <si>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</si>
  <si>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</si>
  <si>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</si>
  <si>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</si>
  <si>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</si>
  <si>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</si>
  <si>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</si>
  <si>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</si>
  <si>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</si>
  <si>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</si>
  <si>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</si>
  <si>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</si>
  <si>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</si>
  <si>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</si>
  <si>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</si>
  <si>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</si>
  <si>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</si>
  <si>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</si>
  <si>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</si>
  <si>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</si>
  <si>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</si>
  <si>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</si>
  <si>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</si>
  <si>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</si>
  <si>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</si>
  <si>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</si>
  <si>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</si>
  <si>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</si>
  <si>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</si>
  <si>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</si>
  <si>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</si>
  <si>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</si>
  <si>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</si>
  <si>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</si>
  <si>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</si>
  <si>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</si>
  <si>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</si>
  <si>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</si>
  <si>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</si>
  <si>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</si>
  <si>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</si>
  <si>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</si>
  <si>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</si>
  <si>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</si>
  <si>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</si>
  <si>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</si>
  <si>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</si>
  <si>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</si>
  <si>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</si>
  <si>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</si>
  <si>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</si>
  <si>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</si>
  <si>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</si>
  <si>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</si>
  <si>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</si>
  <si>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</si>
  <si>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</si>
  <si>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</si>
  <si>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</si>
  <si>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</si>
  <si>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</si>
  <si>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</si>
  <si>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</si>
  <si>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</si>
  <si>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</si>
  <si>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</si>
  <si>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</si>
  <si>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</si>
  <si>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</si>
  <si>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</si>
  <si>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</si>
  <si>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</si>
  <si>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</si>
  <si>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</si>
  <si>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</si>
  <si>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</si>
  <si>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</si>
  <si>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</si>
  <si>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</si>
  <si>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</si>
  <si>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</si>
  <si>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</si>
  <si>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</si>
  <si>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</si>
  <si>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</si>
  <si>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</si>
  <si>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</si>
  <si>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</si>
  <si>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</si>
  <si>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</si>
  <si>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</si>
  <si>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</si>
  <si>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</si>
  <si>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</si>
  <si>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</si>
  <si>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</si>
  <si>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</si>
  <si>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</si>
  <si>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</si>
  <si>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</si>
  <si>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</si>
  <si>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</si>
  <si>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</si>
  <si>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</si>
  <si>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</si>
  <si>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</si>
  <si>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</si>
  <si>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</si>
  <si>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</si>
  <si>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</si>
  <si>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</si>
  <si>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</si>
  <si>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</si>
  <si>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</si>
  <si>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</si>
  <si>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</si>
  <si>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</si>
  <si>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</si>
  <si>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</si>
  <si>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</si>
  <si>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</si>
  <si>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</si>
  <si>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</si>
  <si>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</si>
  <si>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</si>
  <si>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</si>
  <si>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</si>
  <si>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</si>
  <si>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</si>
  <si>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</si>
  <si>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</si>
  <si>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</si>
  <si>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</si>
  <si>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</si>
  <si>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</si>
  <si>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</si>
  <si>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</si>
  <si>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</si>
  <si>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</si>
  <si>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</si>
  <si>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</si>
  <si>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</si>
  <si>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</si>
  <si>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</si>
  <si>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</si>
  <si>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</si>
  <si>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</si>
  <si>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</si>
  <si>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</si>
  <si>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</si>
  <si>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</si>
  <si>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</si>
  <si>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</si>
  <si>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</si>
  <si>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</si>
  <si>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</si>
  <si>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</si>
  <si>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</si>
  <si>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</si>
  <si>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</si>
  <si>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</si>
  <si>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</si>
  <si>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</si>
  <si>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</si>
  <si>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</si>
  <si>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</si>
  <si>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</si>
  <si>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</si>
  <si>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</si>
  <si>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</si>
  <si>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</si>
  <si>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</si>
  <si>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</si>
  <si>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</si>
  <si>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</si>
  <si>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</si>
  <si>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</si>
  <si>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</si>
  <si>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</si>
  <si>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</si>
  <si>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</si>
  <si>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</si>
  <si>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</si>
  <si>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</si>
  <si>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</si>
  <si>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</si>
  <si>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</si>
  <si>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</si>
  <si>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</si>
  <si>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</si>
  <si>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</si>
  <si>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</si>
  <si>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</si>
  <si>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</si>
  <si>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</si>
  <si>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</si>
  <si>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</si>
  <si>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</si>
  <si>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</si>
  <si>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</si>
  <si>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</si>
  <si>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</si>
  <si>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</si>
  <si>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</si>
  <si>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</si>
  <si>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</si>
  <si>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</si>
  <si>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</si>
  <si>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</si>
  <si>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</si>
  <si>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</si>
  <si>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</si>
  <si>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</si>
  <si>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</si>
  <si>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</si>
  <si>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</si>
  <si>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</si>
  <si>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</si>
  <si>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</si>
  <si>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</si>
  <si>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</si>
  <si>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</si>
  <si>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</si>
  <si>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</si>
  <si>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</si>
  <si>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</si>
  <si>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</si>
  <si>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</si>
  <si>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</si>
  <si>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</si>
  <si>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</si>
  <si>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</si>
  <si>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</si>
  <si>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</si>
  <si>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</si>
  <si>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</si>
  <si>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</si>
  <si>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</si>
  <si>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</si>
  <si>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</si>
  <si>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</si>
  <si>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</si>
  <si>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</si>
  <si>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</si>
  <si>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</si>
  <si>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</si>
  <si>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</si>
  <si>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</si>
  <si>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</si>
  <si>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</si>
  <si>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</si>
  <si>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</si>
  <si>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</si>
  <si>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</si>
  <si>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</si>
  <si>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</si>
  <si>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</si>
  <si>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</si>
  <si>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</si>
  <si>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</si>
  <si>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</si>
  <si>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</si>
  <si>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</si>
  <si>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</si>
  <si>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</si>
  <si>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</si>
  <si>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</si>
  <si>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</si>
  <si>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</si>
  <si>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</si>
  <si>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</si>
  <si>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</si>
  <si>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</si>
  <si>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</si>
  <si>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</si>
  <si>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</si>
  <si>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</si>
  <si>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</si>
  <si>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</si>
  <si>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</si>
  <si>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</si>
  <si>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</si>
  <si>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</si>
  <si>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</si>
  <si>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</si>
  <si>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</si>
  <si>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</si>
  <si>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</si>
  <si>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</si>
  <si>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</si>
  <si>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</si>
  <si>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</si>
  <si>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</si>
  <si>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</si>
  <si>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</si>
  <si>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</si>
  <si>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</si>
  <si>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</si>
  <si>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</si>
  <si>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</si>
  <si>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</si>
  <si>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</si>
  <si>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</si>
  <si>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</si>
  <si>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</si>
  <si>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</si>
  <si>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</si>
  <si>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</si>
  <si>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</si>
  <si>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</si>
  <si>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</si>
  <si>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</si>
  <si>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</si>
  <si>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</si>
  <si>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</si>
  <si>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</si>
  <si>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</si>
  <si>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</si>
  <si>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</si>
  <si>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</si>
  <si>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</si>
  <si>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</si>
  <si>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</si>
  <si>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</si>
  <si>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</si>
  <si>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</si>
  <si>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</si>
  <si>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</si>
  <si>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</si>
  <si>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</si>
  <si>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</si>
  <si>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</si>
  <si>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</si>
  <si>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</si>
  <si>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</si>
  <si>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</si>
  <si>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</si>
  <si>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</si>
  <si>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</si>
  <si>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</si>
  <si>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</si>
  <si>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</si>
  <si>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</si>
  <si>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</si>
  <si>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</si>
  <si>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</si>
  <si>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</si>
  <si>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</si>
  <si>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</si>
  <si>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</si>
  <si>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</si>
  <si>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</si>
  <si>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</si>
  <si>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</si>
  <si>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</si>
  <si>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</si>
  <si>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</si>
  <si>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</si>
  <si>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</si>
  <si>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</si>
  <si>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</si>
  <si>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</si>
  <si>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</si>
  <si>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</si>
  <si>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</si>
  <si>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</si>
  <si>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</si>
  <si>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</si>
  <si>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</si>
  <si>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</si>
  <si>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</si>
  <si>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</si>
  <si>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</si>
  <si>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</si>
  <si>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</si>
  <si>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</si>
  <si>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</si>
  <si>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</si>
  <si>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</si>
  <si>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</si>
  <si>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</si>
  <si>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</si>
  <si>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</si>
  <si>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</si>
  <si>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</si>
  <si>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</si>
  <si>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</si>
  <si>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</si>
  <si>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</si>
  <si>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</si>
  <si>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</si>
  <si>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</si>
  <si>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</si>
  <si>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</si>
  <si>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</si>
  <si>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</si>
  <si>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</si>
  <si>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</si>
  <si>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</si>
  <si>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</si>
  <si>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</si>
  <si>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</si>
  <si>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</si>
  <si>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</si>
  <si>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</si>
  <si>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</si>
  <si>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</si>
  <si>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</si>
  <si>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</si>
  <si>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</si>
  <si>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</si>
  <si>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</si>
  <si>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</si>
  <si>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</si>
  <si>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</si>
  <si>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</si>
  <si>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</si>
  <si>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</si>
  <si>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</si>
  <si>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</si>
  <si>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</si>
  <si>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</si>
  <si>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</si>
  <si>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</si>
  <si>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</si>
  <si>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</si>
  <si>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</si>
  <si>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</si>
  <si>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</si>
  <si>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</si>
  <si>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</si>
  <si>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</si>
  <si>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</si>
  <si>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</si>
  <si>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</si>
  <si>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</si>
  <si>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</si>
  <si>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</si>
  <si>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</si>
  <si>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</si>
  <si>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</si>
  <si>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</si>
  <si>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</si>
  <si>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</si>
  <si>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</si>
  <si>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</si>
  <si>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</si>
  <si>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</si>
  <si>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</si>
  <si>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</si>
  <si>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</si>
  <si>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</si>
  <si>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</si>
  <si>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</si>
  <si>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</si>
  <si>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</si>
  <si>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</si>
  <si>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</si>
  <si>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</si>
  <si>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</si>
  <si>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</si>
  <si>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</si>
  <si>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</si>
  <si>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</si>
  <si>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</si>
  <si>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</si>
  <si>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</si>
  <si>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</si>
  <si>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</si>
  <si>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</si>
  <si>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</si>
  <si>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</si>
  <si>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</si>
  <si>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</si>
  <si>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</si>
  <si>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</si>
  <si>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</si>
  <si>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</si>
  <si>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</si>
  <si>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</si>
  <si>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</si>
  <si>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</si>
  <si>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</si>
  <si>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</si>
  <si>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</si>
  <si>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</si>
  <si>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</si>
  <si>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</si>
  <si>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</si>
  <si>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</si>
  <si>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</si>
  <si>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</si>
  <si>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</si>
  <si>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</si>
  <si>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</si>
  <si>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</si>
  <si>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</si>
  <si>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</si>
  <si>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</si>
  <si>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</si>
  <si>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</si>
  <si>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</si>
  <si>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</si>
  <si>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</si>
  <si>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</si>
  <si>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</si>
  <si>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</si>
  <si>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</si>
  <si>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</si>
  <si>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</si>
  <si>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</si>
  <si>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</si>
  <si>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</si>
  <si>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</si>
  <si>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</si>
  <si>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</si>
  <si>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</si>
  <si>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</si>
  <si>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</si>
  <si>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</si>
  <si>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</si>
  <si>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</si>
  <si>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</si>
  <si>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</si>
  <si>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</si>
  <si>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</si>
  <si>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</si>
  <si>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</si>
  <si>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</si>
  <si>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</si>
  <si>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</si>
  <si>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</si>
  <si>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</si>
  <si>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</si>
  <si>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</si>
  <si>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</si>
  <si>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</si>
  <si>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</si>
  <si>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</si>
  <si>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</si>
  <si>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</si>
  <si>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</si>
  <si>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</si>
  <si>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</si>
  <si>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</si>
  <si>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</si>
  <si>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</si>
  <si>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</si>
  <si>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</si>
  <si>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</si>
  <si>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</si>
  <si>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</si>
  <si>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</si>
  <si>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</si>
  <si>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</si>
  <si>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</si>
  <si>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</si>
  <si>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</si>
  <si>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</si>
  <si>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</si>
  <si>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</si>
  <si>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</si>
  <si>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</si>
  <si>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</si>
  <si>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</si>
  <si>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</si>
  <si>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</si>
  <si>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</si>
  <si>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</si>
  <si>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</si>
  <si>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</si>
  <si>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</si>
  <si>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</si>
  <si>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</si>
  <si>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</si>
  <si>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</si>
  <si>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</si>
  <si>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</si>
  <si>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</si>
  <si>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</si>
  <si>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</si>
  <si>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</si>
  <si>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</si>
  <si>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</si>
  <si>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</si>
  <si>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</si>
  <si>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</si>
  <si>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</si>
  <si>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</si>
  <si>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</si>
  <si>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</si>
  <si>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</si>
  <si>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</si>
  <si>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</si>
  <si>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</si>
  <si>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</si>
  <si>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</si>
  <si>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</si>
  <si>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</si>
  <si>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</si>
  <si>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</si>
  <si>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</si>
  <si>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</si>
  <si>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</si>
  <si>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</si>
  <si>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</si>
  <si>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</si>
  <si>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</si>
  <si>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</si>
  <si>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</si>
  <si>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</si>
  <si>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</si>
  <si>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</si>
  <si>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</si>
  <si>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</si>
  <si>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</si>
  <si>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</si>
  <si>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</si>
  <si>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</si>
  <si>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</si>
  <si>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</si>
  <si>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</si>
  <si>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</si>
  <si>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</si>
  <si>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</si>
  <si>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</si>
  <si>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</si>
  <si>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</si>
  <si>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</si>
  <si>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</si>
  <si>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</si>
  <si>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</si>
  <si>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</si>
  <si>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</si>
  <si>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</si>
  <si>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</si>
  <si>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</si>
  <si>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</si>
  <si>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</si>
  <si>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</si>
  <si>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</si>
  <si>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</si>
  <si>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</si>
  <si>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</si>
  <si>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</si>
  <si>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</si>
  <si>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</si>
  <si>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</si>
  <si>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</si>
  <si>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</si>
  <si>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</si>
  <si>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</si>
  <si>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</si>
  <si>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</si>
  <si>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</si>
  <si>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</si>
  <si>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</si>
  <si>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</si>
  <si>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</si>
  <si>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</si>
  <si>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</si>
  <si>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</si>
  <si>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</si>
  <si>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</si>
  <si>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</si>
  <si>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</si>
  <si>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</si>
  <si>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</si>
  <si>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</si>
  <si>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</si>
  <si>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</si>
  <si>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</si>
  <si>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</si>
  <si>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</si>
  <si>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</si>
  <si>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</si>
  <si>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</si>
  <si>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</si>
  <si>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</si>
  <si>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</si>
  <si>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</si>
  <si>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</si>
  <si>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</si>
  <si>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</si>
  <si>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</si>
  <si>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</si>
  <si>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</si>
  <si>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</si>
  <si>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</si>
  <si>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</si>
  <si>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</si>
  <si>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</si>
  <si>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</si>
  <si>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Sem maquinista auxiliar</t>
  </si>
  <si>
    <t>TP não solicita intervalo/ folga</t>
  </si>
  <si>
    <t>TP pronto 08h16 /  aguardando oportunidade de faixa</t>
  </si>
  <si>
    <t>Descarga de dormente</t>
  </si>
  <si>
    <t>Aguardando solicitar MC1.</t>
  </si>
  <si>
    <t>TP em preparação /Previsão de faixa após U54</t>
  </si>
  <si>
    <t>MC1 08h14 / previsão de faixa após U54/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</si>
  <si>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</si>
  <si>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deslocamento para km de trabalho</t>
  </si>
  <si>
    <t>MC1 08h31 / aguardando C62 livrar para ser autorizado entrada na via</t>
  </si>
  <si>
    <t>Cancelado / TP em outra atividade</t>
  </si>
  <si>
    <t xml:space="preserve">MC1 08h24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</si>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</sst>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94" tableBorderDxfId="19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92"/>
    <tableColumn id="8" xr3:uid="{69D5AC3B-4F64-4F8F-AD2A-0AD158918DDD}" name="CORRELATO" dataDxfId="1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6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572" activePane="bottomRight" state="frozen"/>
      <selection pane="bottomRight" activeCell="AR582" sqref="AR5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>
        <v>0</v>
      </c>
      <c r="AT551" s="266">
        <v>0</v>
      </c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 t="s">
        <v>697</v>
      </c>
      <c r="BN551" s="180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>SemOportunidadeSemOportunidade</v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 t="s">
        <v>691</v>
      </c>
      <c r="BN561" s="180" t="s">
        <v>691</v>
      </c>
      <c r="BO561" s="164" t="s">
        <v>691</v>
      </c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 t="str">
        <f>IF(D565="","*",IFERROR(IF(ISODD(COUNT(AS565:AX565)),"ERRO",SUM((AT565-AS565),(AV565-AU565),(AX565-AW565))),"ERRO"))</f>
        <v>*</v>
      </c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/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 t="str">
        <f>IF(D566="","*",IFERROR(IF(ISODD(COUNT(AS566:AX566)),"ERRO",SUM((AT566-AS566),(AV566-AU566),(AX566-AW566))),"ERRO"))</f>
        <v>*</v>
      </c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/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>
        <f>IF(D567="","*",IFERROR(IF(ISODD(COUNT(AS567:AX567)),"ERRO",SUM((AT567-AS567),(AV567-AU567),(AX567-AW567))),"ERRO"))</f>
        <v>0</v>
      </c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>
        <f>IF(D568="","*",IFERROR(IF(ISODD(COUNT(AS568:AX568)),"ERRO",SUM((AT568-AS568),(AV568-AU568),(AX568-AW568))),"ERRO"))</f>
        <v>0</v>
      </c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650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>
        <v>0.625</v>
      </c>
      <c r="AU569" s="268"/>
      <c r="AV569" s="268"/>
      <c r="AW569" s="268"/>
      <c r="AX569" s="242"/>
      <c r="AY569" s="183">
        <f>IF(D569="","*",IFERROR(IF(ISODD(COUNT(AS569:AX569)),"ERRO",SUM((AT569-AS569),(AV569-AU569),(AX569-AW569))),"ERRO"))</f>
        <v>9.9305555555555536E-2</v>
      </c>
      <c r="AZ569" s="161"/>
      <c r="BA569" s="243">
        <v>650</v>
      </c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 t="s">
        <v>691</v>
      </c>
      <c r="BN569" s="180" t="s">
        <v>691</v>
      </c>
      <c r="BO569" s="164" t="s">
        <v>691</v>
      </c>
      <c r="BP569" s="245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20" t="str">
        <f t="shared" si="55"/>
        <v>OKOK</v>
      </c>
    </row>
    <row r="570" spans="1:72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 t="str">
        <f>IF(D570="","*",IFERROR(IF(ISODD(COUNT(AS570:AX570)),"ERRO",SUM((AT570-AS570),(AV570-AU570),(AX570-AW570))),"ERRO"))</f>
        <v>*</v>
      </c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/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220" t="str">
        <f t="shared" si="55"/>
        <v/>
      </c>
    </row>
    <row r="571" spans="1:72" hidden="1">
      <c r="A571" s="166" t="str">
        <f>D571&amp;B571</f>
        <v/>
      </c>
      <c r="B571" s="167"/>
      <c r="C571" s="240"/>
      <c r="D571" s="241"/>
      <c r="E571" s="277">
        <v>565</v>
      </c>
      <c r="F571" s="161"/>
      <c r="G571" s="159" t="str">
        <f>IF(D571="","*",VLOOKUP(F571,BS_ATIVIDADE[#All],3,FALSE))</f>
        <v>*</v>
      </c>
      <c r="H571" s="163"/>
      <c r="I571" s="163"/>
      <c r="J571" s="223"/>
      <c r="K571" s="223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2"/>
      <c r="W571" s="264"/>
      <c r="X571" s="241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5" t="str">
        <f>IF(BS_CONTROLE[[#This Row],[Local - Partida]]=0, "-", BS_CONTROLE[[#This Row],[Local - Partida]])</f>
        <v>-</v>
      </c>
      <c r="AL571" s="265" t="str">
        <f>IF(BS_CONTROLE[[#This Row],[Local - Encerramento]]=0, "-", BS_CONTROLE[[#This Row],[Local - Encerramento]])</f>
        <v>-</v>
      </c>
      <c r="AM571" s="265" t="str">
        <f>IF(BS_CONTROLE[[#This Row],[Entre - Estações]]=0, "-", BS_CONTROLE[[#This Row],[Entre - Estações]])</f>
        <v>-</v>
      </c>
      <c r="AN571" s="265" t="str">
        <f>IF(BS_CONTROLE[[#This Row],[SB]]=0, "-", BS_CONTROLE[[#This Row],[SB]])</f>
        <v>-</v>
      </c>
      <c r="AO571" s="247" t="str">
        <f>IF(BS_CONTROLE[[#This Row],[SUB]]=0, "-", BS_CONTROLE[[#This Row],[SUB]])</f>
        <v>-</v>
      </c>
      <c r="AP571" s="248" t="str">
        <f>IF(BS_CONTROLE[[#This Row],[KM - Inicio]]=0, "-", BS_CONTROLE[[#This Row],[KM - Inicio]])</f>
        <v>-</v>
      </c>
      <c r="AQ571" s="248" t="str">
        <f>IF(BS_CONTROLE[[#This Row],[KM - Fim]]=0, "-", BS_CONTROLE[[#This Row],[KM - Fim]])</f>
        <v>-</v>
      </c>
      <c r="AR571" s="266"/>
      <c r="AS571" s="266"/>
      <c r="AT571" s="266"/>
      <c r="AU571" s="268"/>
      <c r="AV571" s="268"/>
      <c r="AW571" s="268"/>
      <c r="AX571" s="242"/>
      <c r="AY571" s="183" t="str">
        <f>IF(D571="","*",IFERROR(IF(ISODD(COUNT(AS571:AX571)),"ERRO",SUM((AT571-AS571),(AV571-AU571),(AX571-AW571))),"ERRO"))</f>
        <v>*</v>
      </c>
      <c r="AZ571" s="161"/>
      <c r="BA571" s="243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49" t="str">
        <f>IF(BS_CONTROLE[[#This Row],[Responsavel pelo boletim]]=0, "-", BS_CONTROLE[[#This Row],[Responsavel pelo boletim]])</f>
        <v>-</v>
      </c>
      <c r="BG571" s="185"/>
      <c r="BH571" s="308"/>
      <c r="BI571" s="244"/>
      <c r="BJ571" s="271"/>
      <c r="BK571" s="245"/>
      <c r="BL571" s="185"/>
      <c r="BM571" s="180"/>
      <c r="BN571" s="180"/>
      <c r="BO571" s="164"/>
      <c r="BP571" s="245"/>
      <c r="BQ571" s="13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>
        <v>0</v>
      </c>
      <c r="AS572" s="266">
        <v>0</v>
      </c>
      <c r="AT572" s="266">
        <v>0</v>
      </c>
      <c r="AU572" s="268"/>
      <c r="AV572" s="268"/>
      <c r="AW572" s="268"/>
      <c r="AX572" s="242"/>
      <c r="AY572" s="183">
        <f>IF(D572="","*",IFERROR(IF(ISODD(COUNT(AS572:AX572)),"ERRO",SUM((AT572-AS572),(AV572-AU572),(AX572-AW572))),"ERRO"))</f>
        <v>0</v>
      </c>
      <c r="AZ572" s="161"/>
      <c r="BA572" s="243">
        <v>0</v>
      </c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0</v>
      </c>
      <c r="BI572" s="244"/>
      <c r="BJ572" s="271" t="s">
        <v>1753</v>
      </c>
      <c r="BK572" s="245" t="s">
        <v>1753</v>
      </c>
      <c r="BL572" s="185"/>
      <c r="BM572" s="180" t="s">
        <v>680</v>
      </c>
      <c r="BN572" s="180" t="s">
        <v>702</v>
      </c>
      <c r="BO572" s="164" t="s">
        <v>768</v>
      </c>
      <c r="BP572" s="245" t="s">
        <v>1753</v>
      </c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>TraçãoOperação</v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>
        <v>0</v>
      </c>
      <c r="AS573" s="266">
        <v>0</v>
      </c>
      <c r="AT573" s="266">
        <v>0</v>
      </c>
      <c r="AU573" s="268"/>
      <c r="AV573" s="268"/>
      <c r="AW573" s="268"/>
      <c r="AX573" s="242"/>
      <c r="AY573" s="183">
        <f>IF(D573="","*",IFERROR(IF(ISODD(COUNT(AS573:AX573)),"ERRO",SUM((AT573-AS573),(AV573-AU573),(AX573-AW573))),"ERRO"))</f>
        <v>0</v>
      </c>
      <c r="AZ573" s="161"/>
      <c r="BA573" s="243">
        <v>0</v>
      </c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0</v>
      </c>
      <c r="BI573" s="244"/>
      <c r="BJ573" s="271" t="s">
        <v>1754</v>
      </c>
      <c r="BK573" s="245" t="s">
        <v>1754</v>
      </c>
      <c r="BL573" s="185"/>
      <c r="BM573" s="180" t="s">
        <v>687</v>
      </c>
      <c r="BN573" s="180" t="s">
        <v>717</v>
      </c>
      <c r="BO573" s="164" t="s">
        <v>780</v>
      </c>
      <c r="BP573" s="245" t="s">
        <v>1754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>
        <v>0.34444444444444444</v>
      </c>
      <c r="AS574" s="266"/>
      <c r="AT574" s="266"/>
      <c r="AU574" s="268"/>
      <c r="AV574" s="268"/>
      <c r="AW574" s="268"/>
      <c r="AX574" s="242"/>
      <c r="AY574" s="183">
        <f>IF(D574="","*",IFERROR(IF(ISODD(COUNT(AS574:AX574)),"ERRO",SUM((AT574-AS574),(AV574-AU574),(AX574-AW574))),"ERRO"))</f>
        <v>0</v>
      </c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 t="s">
        <v>1755</v>
      </c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/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>
        <f>IF(D575="","*",IFERROR(IF(ISODD(COUNT(AS575:AX575)),"ERRO",SUM((AT575-AS575),(AV575-AU575),(AX575-AW575))),"ERRO"))</f>
        <v>0</v>
      </c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 t="s">
        <v>994</v>
      </c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/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 t="str">
        <f>IF(D576="","*",IFERROR(IF(ISODD(COUNT(AS576:AX576)),"ERRO",SUM((AT576-AS576),(AV576-AU576),(AX576-AW576))),"ERRO"))</f>
        <v>*</v>
      </c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1756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/>
      <c r="AS577" s="266"/>
      <c r="AT577" s="266"/>
      <c r="AU577" s="268"/>
      <c r="AV577" s="268"/>
      <c r="AW577" s="268"/>
      <c r="AX577" s="242"/>
      <c r="AY577" s="183">
        <f>IF(D577="","*",IFERROR(IF(ISODD(COUNT(AS577:AX577)),"ERRO",SUM((AT577-AS577),(AV577-AU577),(AX577-AW577))),"ERRO"))</f>
        <v>0</v>
      </c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 t="s">
        <v>1757</v>
      </c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 t="str">
        <f>IF(D578="","*",IFERROR(IF(ISODD(COUNT(AS578:AX578)),"ERRO",SUM((AT578-AS578),(AV578-AU578),(AX578-AW578))),"ERRO"))</f>
        <v>*</v>
      </c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>
        <v>0.35416666666666669</v>
      </c>
      <c r="AS579" s="266"/>
      <c r="AT579" s="266"/>
      <c r="AU579" s="268"/>
      <c r="AV579" s="268"/>
      <c r="AW579" s="268"/>
      <c r="AX579" s="242"/>
      <c r="AY579" s="183">
        <f>IF(D579="","*",IFERROR(IF(ISODD(COUNT(AS579:AX579)),"ERRO",SUM((AT579-AS579),(AV579-AU579),(AX579-AW579))),"ERRO"))</f>
        <v>0</v>
      </c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1</v>
      </c>
      <c r="BI579" s="244"/>
      <c r="BJ579" s="271" t="s">
        <v>1758</v>
      </c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</v>
      </c>
      <c r="BS579" s="19">
        <f t="shared" si="54"/>
        <v>0</v>
      </c>
      <c r="BT579" s="220" t="str">
        <f t="shared" si="55"/>
        <v/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>
        <v>0.35416666666666669</v>
      </c>
      <c r="AS580" s="266"/>
      <c r="AT580" s="266"/>
      <c r="AU580" s="268"/>
      <c r="AV580" s="268"/>
      <c r="AW580" s="268"/>
      <c r="AX580" s="242"/>
      <c r="AY580" s="183">
        <f>IF(D580="","*",IFERROR(IF(ISODD(COUNT(AS580:AX580)),"ERRO",SUM((AT580-AS580),(AV580-AU580),(AX580-AW580))),"ERRO"))</f>
        <v>0</v>
      </c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1</v>
      </c>
      <c r="BI580" s="244"/>
      <c r="BJ580" s="271" t="s">
        <v>1758</v>
      </c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</v>
      </c>
      <c r="BS580" s="19">
        <f t="shared" si="54"/>
        <v>0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>
        <v>0.35416666666666669</v>
      </c>
      <c r="AS581" s="266"/>
      <c r="AT581" s="266"/>
      <c r="AU581" s="268"/>
      <c r="AV581" s="268"/>
      <c r="AW581" s="268"/>
      <c r="AX581" s="242"/>
      <c r="AY581" s="183">
        <f>IF(D581="","*",IFERROR(IF(ISODD(COUNT(AS581:AX581)),"ERRO",SUM((AT581-AS581),(AV581-AU581),(AX581-AW581))),"ERRO"))</f>
        <v>0</v>
      </c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1</v>
      </c>
      <c r="BI581" s="244"/>
      <c r="BJ581" s="271" t="s">
        <v>1758</v>
      </c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</v>
      </c>
      <c r="BS581" s="19">
        <f t="shared" si="54"/>
        <v>0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>
        <v>0.34305555555555556</v>
      </c>
      <c r="AS582" s="266"/>
      <c r="AT582" s="266"/>
      <c r="AU582" s="268"/>
      <c r="AV582" s="268"/>
      <c r="AW582" s="268"/>
      <c r="AX582" s="242"/>
      <c r="AY582" s="183">
        <f>IF(D582="","*",IFERROR(IF(ISODD(COUNT(AS582:AX582)),"ERRO",SUM((AT582-AS582),(AV582-AU582),(AX582-AW582))),"ERRO"))</f>
        <v>0</v>
      </c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 t="s">
        <v>1759</v>
      </c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/>
      </c>
    </row>
    <row r="583" spans="1:72" hidden="1">
      <c r="A583" s="166" t="str">
        <f>D583&amp;B583</f>
        <v/>
      </c>
      <c r="B583" s="167"/>
      <c r="C583" s="240"/>
      <c r="D583" s="241"/>
      <c r="E583" s="277">
        <v>577</v>
      </c>
      <c r="F583" s="161"/>
      <c r="G583" s="159" t="str">
        <f>IF(D583="","*",VLOOKUP(F583,BS_ATIVIDADE[#All],3,FALSE))</f>
        <v>*</v>
      </c>
      <c r="H583" s="163"/>
      <c r="I583" s="163"/>
      <c r="J583" s="223"/>
      <c r="K583" s="223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2"/>
      <c r="W583" s="264"/>
      <c r="X583" s="241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-</v>
      </c>
      <c r="AN583" s="265" t="str">
        <f>IF(BS_CONTROLE[[#This Row],[SB]]=0, "-", BS_CONTROLE[[#This Row],[SB]])</f>
        <v>-</v>
      </c>
      <c r="AO583" s="247" t="str">
        <f>IF(BS_CONTROLE[[#This Row],[SUB]]=0, "-", BS_CONTROLE[[#This Row],[SUB]])</f>
        <v>-</v>
      </c>
      <c r="AP583" s="248" t="str">
        <f>IF(BS_CONTROLE[[#This Row],[KM - Inicio]]=0, "-", BS_CONTROLE[[#This Row],[KM - Inicio]])</f>
        <v>-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 t="str">
        <f>IF(D583="","*",IFERROR(IF(ISODD(COUNT(AS583:AX583)),"ERRO",SUM((AT583-AS583),(AV583-AU583),(AX583-AW583))),"ERRO"))</f>
        <v>*</v>
      </c>
      <c r="AZ583" s="161"/>
      <c r="BA583" s="243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49" t="str">
        <f>IF(BS_CONTROLE[[#This Row],[Responsavel pelo boletim]]=0, "-", BS_CONTROLE[[#This Row],[Responsavel pelo boletim]])</f>
        <v>-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Aderente</v>
      </c>
      <c r="BR583" s="19" t="str">
        <f t="shared" ref="BR583:BR600" si="59">IF(OR(B583="",F583=""),"*",AY583/P583)</f>
        <v>*</v>
      </c>
      <c r="BS583" s="19" t="str">
        <f t="shared" ref="BS583:BS600" si="60">IF(OR(B583="",F583=""),"*",BA583/Q583)</f>
        <v>*</v>
      </c>
      <c r="BT583" s="220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1760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>
        <v>0.3527777777777778</v>
      </c>
      <c r="AS584" s="266"/>
      <c r="AT584" s="266"/>
      <c r="AU584" s="268"/>
      <c r="AV584" s="268"/>
      <c r="AW584" s="268"/>
      <c r="AX584" s="242"/>
      <c r="AY584" s="183">
        <f>IF(D584="","*",IFERROR(IF(ISODD(COUNT(AS584:AX584)),"ERRO",SUM((AT584-AS584),(AV584-AU584),(AX584-AW584))),"ERRO"))</f>
        <v>0</v>
      </c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 t="s">
        <v>1761</v>
      </c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1760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>
        <v>0.35486111111111113</v>
      </c>
      <c r="AS585" s="266"/>
      <c r="AT585" s="266"/>
      <c r="AU585" s="268"/>
      <c r="AV585" s="268"/>
      <c r="AW585" s="268"/>
      <c r="AX585" s="242"/>
      <c r="AY585" s="183">
        <f>IF(D585="","*",IFERROR(IF(ISODD(COUNT(AS585:AX585)),"ERRO",SUM((AT585-AS585),(AV585-AU585),(AX585-AW585))),"ERRO"))</f>
        <v>0</v>
      </c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 t="s">
        <v>1762</v>
      </c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>
        <v>0</v>
      </c>
      <c r="AS586" s="266">
        <v>0</v>
      </c>
      <c r="AT586" s="266">
        <v>0</v>
      </c>
      <c r="AU586" s="268"/>
      <c r="AV586" s="268"/>
      <c r="AW586" s="268"/>
      <c r="AX586" s="242"/>
      <c r="AY586" s="183">
        <f>IF(D586="","*",IFERROR(IF(ISODD(COUNT(AS586:AX586)),"ERRO",SUM((AT586-AS586),(AV586-AU586),(AX586-AW586))),"ERRO"))</f>
        <v>0</v>
      </c>
      <c r="AZ586" s="161"/>
      <c r="BA586" s="243">
        <v>0</v>
      </c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308">
        <v>0</v>
      </c>
      <c r="BI586" s="244"/>
      <c r="BJ586" s="271" t="s">
        <v>1763</v>
      </c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>
        <f>IF(D587="","*",IFERROR(IF(ISODD(COUNT(AS587:AX587)),"ERRO",SUM((AT587-AS587),(AV587-AU587),(AX587-AW587))),"ERRO"))</f>
        <v>0</v>
      </c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308">
        <v>1</v>
      </c>
      <c r="BI587" s="244"/>
      <c r="BJ587" s="271" t="s">
        <v>994</v>
      </c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220" t="str">
        <f t="shared" si="55"/>
        <v/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/>
      <c r="AS588" s="266"/>
      <c r="AT588" s="266"/>
      <c r="AU588" s="268"/>
      <c r="AV588" s="268"/>
      <c r="AW588" s="268"/>
      <c r="AX588" s="242"/>
      <c r="AY588" s="183">
        <f>IF(D588="","*",IFERROR(IF(ISODD(COUNT(AS588:AX588)),"ERRO",SUM((AT588-AS588),(AV588-AU588),(AX588-AW588))),"ERRO"))</f>
        <v>0</v>
      </c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308">
        <v>1</v>
      </c>
      <c r="BI588" s="244"/>
      <c r="BJ588" s="271" t="s">
        <v>994</v>
      </c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/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>
        <v>0.35</v>
      </c>
      <c r="AS589" s="266"/>
      <c r="AT589" s="266"/>
      <c r="AU589" s="268"/>
      <c r="AV589" s="268"/>
      <c r="AW589" s="268"/>
      <c r="AX589" s="242"/>
      <c r="AY589" s="183">
        <f>IF(D589="","*",IFERROR(IF(ISODD(COUNT(AS589:AX589)),"ERRO",SUM((AT589-AS589),(AV589-AU589),(AX589-AW589))),"ERRO"))</f>
        <v>0</v>
      </c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308">
        <v>1</v>
      </c>
      <c r="BI589" s="244"/>
      <c r="BJ589" s="271" t="s">
        <v>1764</v>
      </c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 t="str">
        <f>IF(D590="","*",IFERROR(IF(ISODD(COUNT(AS590:AX590)),"ERRO",SUM((AT590-AS590),(AV590-AU590),(AX590-AW590))),"ERRO"))</f>
        <v>*</v>
      </c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 t="str">
        <f>IF(D591="","*",IFERROR(IF(ISODD(COUNT(AS591:AX591)),"ERRO",SUM((AT591-AS591),(AV591-AU591),(AX591-AW591))),"ERRO"))</f>
        <v>*</v>
      </c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 t="str">
        <f>IF(D592="","*",IFERROR(IF(ISODD(COUNT(AS592:AX592)),"ERRO",SUM((AT592-AS592),(AV592-AU592),(AX592-AW592))),"ERRO"))</f>
        <v>*</v>
      </c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 t="str">
        <f>IF(D593="","*",IFERROR(IF(ISODD(COUNT(AS593:AX593)),"ERRO",SUM((AT593-AS593),(AV593-AU593),(AX593-AW593))),"ERRO"))</f>
        <v>*</v>
      </c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 t="str">
        <f>IF(D594="","*",IFERROR(IF(ISODD(COUNT(AS594:AX594)),"ERRO",SUM((AT594-AS594),(AV594-AU594),(AX594-AW594))),"ERRO"))</f>
        <v>*</v>
      </c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 t="str">
        <f>IF(D595="","*",IFERROR(IF(ISODD(COUNT(AS595:AX595)),"ERRO",SUM((AT595-AS595),(AV595-AU595),(AX595-AW595))),"ERRO"))</f>
        <v>*</v>
      </c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 t="str">
        <f>IF(D596="","*",IFERROR(IF(ISODD(COUNT(AS596:AX596)),"ERRO",SUM((AT596-AS596),(AV596-AU596),(AX596-AW596))),"ERRO"))</f>
        <v>*</v>
      </c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 t="str">
        <f>IF(D597="","*",IFERROR(IF(ISODD(COUNT(AS597:AX597)),"ERRO",SUM((AT597-AS597),(AV597-AU597),(AX597-AW597))),"ERRO"))</f>
        <v>*</v>
      </c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 t="str">
        <f>IF(D598="","*",IFERROR(IF(ISODD(COUNT(AS598:AX598)),"ERRO",SUM((AT598-AS598),(AV598-AU598),(AX598-AW598))),"ERRO"))</f>
        <v>*</v>
      </c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 t="str">
        <f>IF(D599="","*",IFERROR(IF(ISODD(COUNT(AS599:AX599)),"ERRO",SUM((AT599-AS599),(AV599-AU599),(AX599-AW599))),"ERRO"))</f>
        <v>*</v>
      </c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 t="str">
        <f>IF(D600="","*",IFERROR(IF(ISODD(COUNT(AS600:AX600)),"ERRO",SUM((AT600-AS600),(AV600-AU600),(AX600-AW600))),"ERRO"))</f>
        <v>*</v>
      </c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90" priority="1866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89" priority="18649" operator="equal">
      <formula>"OPORTUNIDADE"</formula>
    </cfRule>
  </conditionalFormatting>
  <conditionalFormatting sqref="AZ6:AZ523">
    <cfRule type="expression" dxfId="188" priority="18644">
      <formula>$BU6=1</formula>
    </cfRule>
  </conditionalFormatting>
  <conditionalFormatting sqref="BQ6:BQ600">
    <cfRule type="cellIs" dxfId="187" priority="18655" operator="equal">
      <formula>"Produção e Intervalo"</formula>
    </cfRule>
    <cfRule type="cellIs" dxfId="186" priority="18656" operator="equal">
      <formula>"Aderente"</formula>
    </cfRule>
    <cfRule type="cellIs" dxfId="185" priority="18657" operator="equal">
      <formula>"Intervalo"</formula>
    </cfRule>
    <cfRule type="cellIs" dxfId="184" priority="18658" operator="equal">
      <formula>"Produção"</formula>
    </cfRule>
    <cfRule type="cellIs" dxfId="183" priority="18659" operator="equal">
      <formula>"ERRO"</formula>
    </cfRule>
  </conditionalFormatting>
  <conditionalFormatting sqref="BR6:BS600">
    <cfRule type="cellIs" dxfId="182" priority="18637" operator="equal">
      <formula>"*"</formula>
    </cfRule>
    <cfRule type="cellIs" dxfId="181" priority="18638" operator="greaterThanOrEqual">
      <formula>1</formula>
    </cfRule>
    <cfRule type="cellIs" dxfId="180" priority="1863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79" priority="18585" operator="equal">
      <formula>"NÃO"</formula>
    </cfRule>
    <cfRule type="cellIs" dxfId="178" priority="18586" operator="equal">
      <formula>"SIM"</formula>
    </cfRule>
  </conditionalFormatting>
  <conditionalFormatting sqref="X478 X480 X483 X488:X489 X499 X506 X511:X512 X517 X520:X521">
    <cfRule type="cellIs" dxfId="177" priority="18584" operator="equal">
      <formula>"OPORTUNIDADE"</formula>
    </cfRule>
  </conditionalFormatting>
  <conditionalFormatting sqref="Z476:Z480 Z487:Z489 Z483:Z484 Z492 Z496:Z499 Z517 Z519:Z523 Z501:Z515">
    <cfRule type="cellIs" dxfId="176" priority="18582" operator="equal">
      <formula>"NÃO"</formula>
    </cfRule>
    <cfRule type="cellIs" dxfId="175" priority="18583" operator="equal">
      <formula>"SIM"</formula>
    </cfRule>
  </conditionalFormatting>
  <conditionalFormatting sqref="Z476:Z480 Z487:Z489 Z483:Z484 Z492 Z496:Z499 Z517 Z519:Z523 Z501:Z515">
    <cfRule type="cellIs" dxfId="174" priority="18581" operator="equal">
      <formula>"OPORTUNIDADE"</formula>
    </cfRule>
  </conditionalFormatting>
  <conditionalFormatting sqref="Y1048576">
    <cfRule type="cellIs" dxfId="173" priority="18466" operator="equal">
      <formula>"OPORTUNIDADE"</formula>
    </cfRule>
  </conditionalFormatting>
  <conditionalFormatting sqref="Y1048576">
    <cfRule type="cellIs" dxfId="172" priority="18464" operator="equal">
      <formula>"NÃO"</formula>
    </cfRule>
    <cfRule type="cellIs" dxfId="171" priority="18465" operator="equal">
      <formula>"SIM"</formula>
    </cfRule>
  </conditionalFormatting>
  <conditionalFormatting sqref="Z524:Z549">
    <cfRule type="cellIs" dxfId="170" priority="18201" operator="equal">
      <formula>"OPORTUNIDADE"</formula>
    </cfRule>
  </conditionalFormatting>
  <conditionalFormatting sqref="Z524:Z549">
    <cfRule type="cellIs" dxfId="169" priority="18199" operator="equal">
      <formula>"NÃO"</formula>
    </cfRule>
    <cfRule type="cellIs" dxfId="168" priority="18200" operator="equal">
      <formula>"SIM"</formula>
    </cfRule>
  </conditionalFormatting>
  <conditionalFormatting sqref="Z550">
    <cfRule type="cellIs" dxfId="167" priority="18184" operator="equal">
      <formula>"NÃO"</formula>
    </cfRule>
    <cfRule type="cellIs" dxfId="166" priority="18185" operator="equal">
      <formula>"SIM"</formula>
    </cfRule>
  </conditionalFormatting>
  <conditionalFormatting sqref="Z550">
    <cfRule type="cellIs" dxfId="165" priority="18183" operator="equal">
      <formula>"OPORTUNIDADE"</formula>
    </cfRule>
  </conditionalFormatting>
  <conditionalFormatting sqref="BI550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4" priority="18803">
      <formula>$BU493=1</formula>
    </cfRule>
  </conditionalFormatting>
  <conditionalFormatting sqref="AZ526:AZ550">
    <cfRule type="expression" dxfId="163" priority="18963">
      <formula>$BU498=1</formula>
    </cfRule>
  </conditionalFormatting>
  <conditionalFormatting sqref="BI524:BI549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62" priority="236" operator="equal">
      <formula>"OPORTUNIDADE"</formula>
    </cfRule>
  </conditionalFormatting>
  <conditionalFormatting sqref="Y158">
    <cfRule type="cellIs" dxfId="161" priority="234" operator="equal">
      <formula>"NÃO"</formula>
    </cfRule>
    <cfRule type="cellIs" dxfId="160" priority="235" operator="equal">
      <formula>"SIM"</formula>
    </cfRule>
  </conditionalFormatting>
  <conditionalFormatting sqref="BO6:BO208 BO528:BO537 BO210:BO526 BO539:BO600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0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90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59" priority="110" operator="equal">
      <formula>"OPORTUNIDADE"</formula>
    </cfRule>
  </conditionalFormatting>
  <conditionalFormatting sqref="Y560">
    <cfRule type="cellIs" dxfId="158" priority="108" operator="equal">
      <formula>"NÃO"</formula>
    </cfRule>
    <cfRule type="cellIs" dxfId="157" priority="109" operator="equal">
      <formula>"SIM"</formula>
    </cfRule>
  </conditionalFormatting>
  <conditionalFormatting sqref="Y561:Y564">
    <cfRule type="cellIs" dxfId="156" priority="104" operator="equal">
      <formula>"OPORTUNIDADE"</formula>
    </cfRule>
  </conditionalFormatting>
  <conditionalFormatting sqref="Y561:Y564">
    <cfRule type="cellIs" dxfId="155" priority="102" operator="equal">
      <formula>"NÃO"</formula>
    </cfRule>
    <cfRule type="cellIs" dxfId="154" priority="103" operator="equal">
      <formula>"SIM"</formula>
    </cfRule>
  </conditionalFormatting>
  <conditionalFormatting sqref="Y567:Y569">
    <cfRule type="cellIs" dxfId="153" priority="101" operator="equal">
      <formula>"OPORTUNIDADE"</formula>
    </cfRule>
  </conditionalFormatting>
  <conditionalFormatting sqref="Y567:Y569">
    <cfRule type="cellIs" dxfId="152" priority="99" operator="equal">
      <formula>"NÃO"</formula>
    </cfRule>
    <cfRule type="cellIs" dxfId="151" priority="100" operator="equal">
      <formula>"SIM"</formula>
    </cfRule>
  </conditionalFormatting>
  <conditionalFormatting sqref="Y567:Y569">
    <cfRule type="cellIs" dxfId="150" priority="98" operator="equal">
      <formula>"OPORTUNIDADE"</formula>
    </cfRule>
  </conditionalFormatting>
  <conditionalFormatting sqref="Y567:Y569">
    <cfRule type="cellIs" dxfId="149" priority="96" operator="equal">
      <formula>"NÃO"</formula>
    </cfRule>
    <cfRule type="cellIs" dxfId="148" priority="97" operator="equal">
      <formula>"SIM"</formula>
    </cfRule>
  </conditionalFormatting>
  <conditionalFormatting sqref="BK5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147" priority="90" operator="equal">
      <formula>"OPORTUNIDADE"</formula>
    </cfRule>
  </conditionalFormatting>
  <conditionalFormatting sqref="Y572">
    <cfRule type="cellIs" dxfId="146" priority="88" operator="equal">
      <formula>"NÃO"</formula>
    </cfRule>
    <cfRule type="cellIs" dxfId="145" priority="89" operator="equal">
      <formula>"SIM"</formula>
    </cfRule>
  </conditionalFormatting>
  <conditionalFormatting sqref="Y572">
    <cfRule type="cellIs" dxfId="144" priority="87" operator="equal">
      <formula>"OPORTUNIDADE"</formula>
    </cfRule>
  </conditionalFormatting>
  <conditionalFormatting sqref="Y572">
    <cfRule type="cellIs" dxfId="143" priority="85" operator="equal">
      <formula>"NÃO"</formula>
    </cfRule>
    <cfRule type="cellIs" dxfId="142" priority="86" operator="equal">
      <formula>"SIM"</formula>
    </cfRule>
  </conditionalFormatting>
  <conditionalFormatting sqref="Y573">
    <cfRule type="cellIs" dxfId="141" priority="84" operator="equal">
      <formula>"OPORTUNIDADE"</formula>
    </cfRule>
  </conditionalFormatting>
  <conditionalFormatting sqref="Y573">
    <cfRule type="cellIs" dxfId="140" priority="82" operator="equal">
      <formula>"NÃO"</formula>
    </cfRule>
    <cfRule type="cellIs" dxfId="139" priority="83" operator="equal">
      <formula>"SIM"</formula>
    </cfRule>
  </conditionalFormatting>
  <conditionalFormatting sqref="Y573">
    <cfRule type="cellIs" dxfId="138" priority="81" operator="equal">
      <formula>"OPORTUNIDADE"</formula>
    </cfRule>
  </conditionalFormatting>
  <conditionalFormatting sqref="Y573">
    <cfRule type="cellIs" dxfId="137" priority="79" operator="equal">
      <formula>"NÃO"</formula>
    </cfRule>
    <cfRule type="cellIs" dxfId="136" priority="80" operator="equal">
      <formula>"SIM"</formula>
    </cfRule>
  </conditionalFormatting>
  <conditionalFormatting sqref="Y574">
    <cfRule type="cellIs" dxfId="135" priority="78" operator="equal">
      <formula>"OPORTUNIDADE"</formula>
    </cfRule>
  </conditionalFormatting>
  <conditionalFormatting sqref="Y574">
    <cfRule type="cellIs" dxfId="134" priority="76" operator="equal">
      <formula>"NÃO"</formula>
    </cfRule>
    <cfRule type="cellIs" dxfId="133" priority="77" operator="equal">
      <formula>"SIM"</formula>
    </cfRule>
  </conditionalFormatting>
  <conditionalFormatting sqref="Y574">
    <cfRule type="cellIs" dxfId="132" priority="75" operator="equal">
      <formula>"OPORTUNIDADE"</formula>
    </cfRule>
  </conditionalFormatting>
  <conditionalFormatting sqref="Y574">
    <cfRule type="cellIs" dxfId="131" priority="73" operator="equal">
      <formula>"NÃO"</formula>
    </cfRule>
    <cfRule type="cellIs" dxfId="130" priority="74" operator="equal">
      <formula>"SIM"</formula>
    </cfRule>
  </conditionalFormatting>
  <conditionalFormatting sqref="Y575">
    <cfRule type="cellIs" dxfId="129" priority="72" operator="equal">
      <formula>"OPORTUNIDADE"</formula>
    </cfRule>
  </conditionalFormatting>
  <conditionalFormatting sqref="Y575">
    <cfRule type="cellIs" dxfId="128" priority="70" operator="equal">
      <formula>"NÃO"</formula>
    </cfRule>
    <cfRule type="cellIs" dxfId="127" priority="71" operator="equal">
      <formula>"SIM"</formula>
    </cfRule>
  </conditionalFormatting>
  <conditionalFormatting sqref="Y575">
    <cfRule type="cellIs" dxfId="126" priority="69" operator="equal">
      <formula>"OPORTUNIDADE"</formula>
    </cfRule>
  </conditionalFormatting>
  <conditionalFormatting sqref="Y575">
    <cfRule type="cellIs" dxfId="125" priority="67" operator="equal">
      <formula>"NÃO"</formula>
    </cfRule>
    <cfRule type="cellIs" dxfId="124" priority="68" operator="equal">
      <formula>"SIM"</formula>
    </cfRule>
  </conditionalFormatting>
  <conditionalFormatting sqref="Y577">
    <cfRule type="cellIs" dxfId="123" priority="66" operator="equal">
      <formula>"OPORTUNIDADE"</formula>
    </cfRule>
  </conditionalFormatting>
  <conditionalFormatting sqref="Y577">
    <cfRule type="cellIs" dxfId="122" priority="64" operator="equal">
      <formula>"NÃO"</formula>
    </cfRule>
    <cfRule type="cellIs" dxfId="121" priority="65" operator="equal">
      <formula>"SIM"</formula>
    </cfRule>
  </conditionalFormatting>
  <conditionalFormatting sqref="Y577">
    <cfRule type="cellIs" dxfId="120" priority="63" operator="equal">
      <formula>"OPORTUNIDADE"</formula>
    </cfRule>
  </conditionalFormatting>
  <conditionalFormatting sqref="Y577">
    <cfRule type="cellIs" dxfId="119" priority="61" operator="equal">
      <formula>"NÃO"</formula>
    </cfRule>
    <cfRule type="cellIs" dxfId="118" priority="62" operator="equal">
      <formula>"SIM"</formula>
    </cfRule>
  </conditionalFormatting>
  <conditionalFormatting sqref="Y579">
    <cfRule type="cellIs" dxfId="117" priority="60" operator="equal">
      <formula>"OPORTUNIDADE"</formula>
    </cfRule>
  </conditionalFormatting>
  <conditionalFormatting sqref="Y579">
    <cfRule type="cellIs" dxfId="116" priority="58" operator="equal">
      <formula>"NÃO"</formula>
    </cfRule>
    <cfRule type="cellIs" dxfId="115" priority="59" operator="equal">
      <formula>"SIM"</formula>
    </cfRule>
  </conditionalFormatting>
  <conditionalFormatting sqref="Y579">
    <cfRule type="cellIs" dxfId="114" priority="57" operator="equal">
      <formula>"OPORTUNIDADE"</formula>
    </cfRule>
  </conditionalFormatting>
  <conditionalFormatting sqref="Y579">
    <cfRule type="cellIs" dxfId="113" priority="55" operator="equal">
      <formula>"NÃO"</formula>
    </cfRule>
    <cfRule type="cellIs" dxfId="112" priority="56" operator="equal">
      <formula>"SIM"</formula>
    </cfRule>
  </conditionalFormatting>
  <conditionalFormatting sqref="Y580">
    <cfRule type="cellIs" dxfId="111" priority="54" operator="equal">
      <formula>"OPORTUNIDADE"</formula>
    </cfRule>
  </conditionalFormatting>
  <conditionalFormatting sqref="Y580">
    <cfRule type="cellIs" dxfId="110" priority="52" operator="equal">
      <formula>"NÃO"</formula>
    </cfRule>
    <cfRule type="cellIs" dxfId="109" priority="53" operator="equal">
      <formula>"SIM"</formula>
    </cfRule>
  </conditionalFormatting>
  <conditionalFormatting sqref="Y580">
    <cfRule type="cellIs" dxfId="108" priority="51" operator="equal">
      <formula>"OPORTUNIDADE"</formula>
    </cfRule>
  </conditionalFormatting>
  <conditionalFormatting sqref="Y580">
    <cfRule type="cellIs" dxfId="107" priority="49" operator="equal">
      <formula>"NÃO"</formula>
    </cfRule>
    <cfRule type="cellIs" dxfId="106" priority="50" operator="equal">
      <formula>"SIM"</formula>
    </cfRule>
  </conditionalFormatting>
  <conditionalFormatting sqref="Y581">
    <cfRule type="cellIs" dxfId="105" priority="48" operator="equal">
      <formula>"OPORTUNIDADE"</formula>
    </cfRule>
  </conditionalFormatting>
  <conditionalFormatting sqref="Y581">
    <cfRule type="cellIs" dxfId="104" priority="46" operator="equal">
      <formula>"NÃO"</formula>
    </cfRule>
    <cfRule type="cellIs" dxfId="103" priority="47" operator="equal">
      <formula>"SIM"</formula>
    </cfRule>
  </conditionalFormatting>
  <conditionalFormatting sqref="Y581">
    <cfRule type="cellIs" dxfId="102" priority="45" operator="equal">
      <formula>"OPORTUNIDADE"</formula>
    </cfRule>
  </conditionalFormatting>
  <conditionalFormatting sqref="Y581">
    <cfRule type="cellIs" dxfId="101" priority="43" operator="equal">
      <formula>"NÃO"</formula>
    </cfRule>
    <cfRule type="cellIs" dxfId="100" priority="44" operator="equal">
      <formula>"SIM"</formula>
    </cfRule>
  </conditionalFormatting>
  <conditionalFormatting sqref="Y582">
    <cfRule type="cellIs" dxfId="99" priority="42" operator="equal">
      <formula>"OPORTUNIDADE"</formula>
    </cfRule>
  </conditionalFormatting>
  <conditionalFormatting sqref="Y582">
    <cfRule type="cellIs" dxfId="98" priority="40" operator="equal">
      <formula>"NÃO"</formula>
    </cfRule>
    <cfRule type="cellIs" dxfId="97" priority="41" operator="equal">
      <formula>"SIM"</formula>
    </cfRule>
  </conditionalFormatting>
  <conditionalFormatting sqref="Y582">
    <cfRule type="cellIs" dxfId="96" priority="39" operator="equal">
      <formula>"OPORTUNIDADE"</formula>
    </cfRule>
  </conditionalFormatting>
  <conditionalFormatting sqref="Y582">
    <cfRule type="cellIs" dxfId="95" priority="37" operator="equal">
      <formula>"NÃO"</formula>
    </cfRule>
    <cfRule type="cellIs" dxfId="94" priority="38" operator="equal">
      <formula>"SIM"</formula>
    </cfRule>
  </conditionalFormatting>
  <conditionalFormatting sqref="Y584">
    <cfRule type="cellIs" dxfId="93" priority="36" operator="equal">
      <formula>"OPORTUNIDADE"</formula>
    </cfRule>
  </conditionalFormatting>
  <conditionalFormatting sqref="Y584">
    <cfRule type="cellIs" dxfId="92" priority="34" operator="equal">
      <formula>"NÃO"</formula>
    </cfRule>
    <cfRule type="cellIs" dxfId="91" priority="35" operator="equal">
      <formula>"SIM"</formula>
    </cfRule>
  </conditionalFormatting>
  <conditionalFormatting sqref="Y584">
    <cfRule type="cellIs" dxfId="90" priority="33" operator="equal">
      <formula>"OPORTUNIDADE"</formula>
    </cfRule>
  </conditionalFormatting>
  <conditionalFormatting sqref="Y584">
    <cfRule type="cellIs" dxfId="89" priority="31" operator="equal">
      <formula>"NÃO"</formula>
    </cfRule>
    <cfRule type="cellIs" dxfId="88" priority="32" operator="equal">
      <formula>"SIM"</formula>
    </cfRule>
  </conditionalFormatting>
  <conditionalFormatting sqref="Y585">
    <cfRule type="cellIs" dxfId="87" priority="30" operator="equal">
      <formula>"OPORTUNIDADE"</formula>
    </cfRule>
  </conditionalFormatting>
  <conditionalFormatting sqref="Y585">
    <cfRule type="cellIs" dxfId="86" priority="28" operator="equal">
      <formula>"NÃO"</formula>
    </cfRule>
    <cfRule type="cellIs" dxfId="85" priority="29" operator="equal">
      <formula>"SIM"</formula>
    </cfRule>
  </conditionalFormatting>
  <conditionalFormatting sqref="Y585">
    <cfRule type="cellIs" dxfId="84" priority="27" operator="equal">
      <formula>"OPORTUNIDADE"</formula>
    </cfRule>
  </conditionalFormatting>
  <conditionalFormatting sqref="Y585">
    <cfRule type="cellIs" dxfId="83" priority="25" operator="equal">
      <formula>"NÃO"</formula>
    </cfRule>
    <cfRule type="cellIs" dxfId="82" priority="26" operator="equal">
      <formula>"SIM"</formula>
    </cfRule>
  </conditionalFormatting>
  <conditionalFormatting sqref="Y586">
    <cfRule type="cellIs" dxfId="81" priority="24" operator="equal">
      <formula>"OPORTUNIDADE"</formula>
    </cfRule>
  </conditionalFormatting>
  <conditionalFormatting sqref="Y586">
    <cfRule type="cellIs" dxfId="80" priority="22" operator="equal">
      <formula>"NÃO"</formula>
    </cfRule>
    <cfRule type="cellIs" dxfId="79" priority="23" operator="equal">
      <formula>"SIM"</formula>
    </cfRule>
  </conditionalFormatting>
  <conditionalFormatting sqref="Y586">
    <cfRule type="cellIs" dxfId="78" priority="21" operator="equal">
      <formula>"OPORTUNIDADE"</formula>
    </cfRule>
  </conditionalFormatting>
  <conditionalFormatting sqref="Y586">
    <cfRule type="cellIs" dxfId="77" priority="19" operator="equal">
      <formula>"NÃO"</formula>
    </cfRule>
    <cfRule type="cellIs" dxfId="76" priority="20" operator="equal">
      <formula>"SIM"</formula>
    </cfRule>
  </conditionalFormatting>
  <conditionalFormatting sqref="Y587">
    <cfRule type="cellIs" dxfId="75" priority="18" operator="equal">
      <formula>"OPORTUNIDADE"</formula>
    </cfRule>
  </conditionalFormatting>
  <conditionalFormatting sqref="Y587">
    <cfRule type="cellIs" dxfId="74" priority="16" operator="equal">
      <formula>"NÃO"</formula>
    </cfRule>
    <cfRule type="cellIs" dxfId="73" priority="17" operator="equal">
      <formula>"SIM"</formula>
    </cfRule>
  </conditionalFormatting>
  <conditionalFormatting sqref="Y587">
    <cfRule type="cellIs" dxfId="72" priority="15" operator="equal">
      <formula>"OPORTUNIDADE"</formula>
    </cfRule>
  </conditionalFormatting>
  <conditionalFormatting sqref="Y587">
    <cfRule type="cellIs" dxfId="71" priority="13" operator="equal">
      <formula>"NÃO"</formula>
    </cfRule>
    <cfRule type="cellIs" dxfId="70" priority="14" operator="equal">
      <formula>"SIM"</formula>
    </cfRule>
  </conditionalFormatting>
  <conditionalFormatting sqref="Y588">
    <cfRule type="cellIs" dxfId="69" priority="12" operator="equal">
      <formula>"OPORTUNIDADE"</formula>
    </cfRule>
  </conditionalFormatting>
  <conditionalFormatting sqref="Y588">
    <cfRule type="cellIs" dxfId="68" priority="10" operator="equal">
      <formula>"NÃO"</formula>
    </cfRule>
    <cfRule type="cellIs" dxfId="67" priority="11" operator="equal">
      <formula>"SIM"</formula>
    </cfRule>
  </conditionalFormatting>
  <conditionalFormatting sqref="Y588">
    <cfRule type="cellIs" dxfId="66" priority="9" operator="equal">
      <formula>"OPORTUNIDADE"</formula>
    </cfRule>
  </conditionalFormatting>
  <conditionalFormatting sqref="Y588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89">
    <cfRule type="cellIs" dxfId="63" priority="6" operator="equal">
      <formula>"OPORTUNIDADE"</formula>
    </cfRule>
  </conditionalFormatting>
  <conditionalFormatting sqref="Y58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89">
    <cfRule type="cellIs" dxfId="60" priority="3" operator="equal">
      <formula>"OPORTUNIDADE"</formula>
    </cfRule>
  </conditionalFormatting>
  <conditionalFormatting sqref="Y58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1765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1766</v>
      </c>
      <c r="E3" s="309" t="s">
        <v>1767</v>
      </c>
      <c r="F3" s="309" t="s">
        <v>1768</v>
      </c>
      <c r="G3" s="314" t="s">
        <v>1769</v>
      </c>
      <c r="H3" s="309" t="s">
        <v>1770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1771</v>
      </c>
      <c r="E5" s="311">
        <v>46013</v>
      </c>
      <c r="F5" s="310">
        <v>7000</v>
      </c>
      <c r="G5" s="315" t="s">
        <v>1772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1773</v>
      </c>
      <c r="G6" s="315" t="s">
        <v>1772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1774</v>
      </c>
      <c r="G7" s="316" t="s">
        <v>1775</v>
      </c>
      <c r="H7" s="312" t="s">
        <v>1776</v>
      </c>
    </row>
    <row r="8" spans="3:8">
      <c r="C8" s="310" t="s">
        <v>543</v>
      </c>
      <c r="D8" s="310">
        <v>7663</v>
      </c>
      <c r="E8" s="311">
        <v>46015</v>
      </c>
      <c r="F8" s="310">
        <v>7000</v>
      </c>
      <c r="G8" s="315" t="s">
        <v>1777</v>
      </c>
      <c r="H8" s="310" t="s">
        <v>1778</v>
      </c>
    </row>
    <row r="9" spans="3:8">
      <c r="C9" s="310" t="s">
        <v>463</v>
      </c>
      <c r="D9" s="310" t="s">
        <v>1779</v>
      </c>
      <c r="E9" s="311">
        <v>45993</v>
      </c>
      <c r="F9" s="310">
        <v>12000</v>
      </c>
      <c r="G9" s="315" t="s">
        <v>1780</v>
      </c>
      <c r="H9" s="310"/>
    </row>
    <row r="10" spans="3:8" ht="29.25">
      <c r="C10" s="310" t="s">
        <v>463</v>
      </c>
      <c r="D10" s="310" t="s">
        <v>1781</v>
      </c>
      <c r="E10" s="311">
        <v>45993</v>
      </c>
      <c r="F10" s="310">
        <v>9000</v>
      </c>
      <c r="G10" s="315" t="s">
        <v>1782</v>
      </c>
      <c r="H10" s="310"/>
    </row>
    <row r="11" spans="3:8" ht="29.25">
      <c r="C11" s="310" t="s">
        <v>463</v>
      </c>
      <c r="D11" s="310" t="s">
        <v>1783</v>
      </c>
      <c r="E11" s="311">
        <v>45993</v>
      </c>
      <c r="F11" s="310">
        <v>10000</v>
      </c>
      <c r="G11" s="315" t="s">
        <v>1782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1784</v>
      </c>
      <c r="G12" s="315" t="s">
        <v>1785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1786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1787</v>
      </c>
      <c r="C4" s="314" t="s">
        <v>1788</v>
      </c>
      <c r="D4" s="314" t="s">
        <v>1789</v>
      </c>
      <c r="E4" s="314" t="s">
        <v>1790</v>
      </c>
      <c r="F4" s="314" t="s">
        <v>8</v>
      </c>
      <c r="G4" s="314" t="s">
        <v>1791</v>
      </c>
    </row>
    <row r="5" spans="2:8">
      <c r="B5" s="317" t="s">
        <v>1153</v>
      </c>
      <c r="C5" s="317">
        <v>314978</v>
      </c>
      <c r="D5" s="317" t="s">
        <v>1792</v>
      </c>
      <c r="E5" s="317" t="s">
        <v>541</v>
      </c>
      <c r="F5" s="317" t="s">
        <v>101</v>
      </c>
      <c r="G5" s="318">
        <v>46143</v>
      </c>
    </row>
    <row r="6" spans="2:8">
      <c r="B6" s="317" t="s">
        <v>1793</v>
      </c>
      <c r="C6" s="317">
        <v>256790</v>
      </c>
      <c r="D6" s="317" t="s">
        <v>1794</v>
      </c>
      <c r="E6" s="317" t="s">
        <v>541</v>
      </c>
      <c r="F6" s="317" t="s">
        <v>1795</v>
      </c>
      <c r="G6" s="318">
        <v>45992</v>
      </c>
    </row>
    <row r="7" spans="2:8">
      <c r="B7" s="317" t="s">
        <v>1796</v>
      </c>
      <c r="C7" s="317">
        <v>265193</v>
      </c>
      <c r="D7" s="317" t="s">
        <v>1797</v>
      </c>
      <c r="E7" s="317" t="s">
        <v>542</v>
      </c>
      <c r="F7" s="317" t="s">
        <v>1500</v>
      </c>
      <c r="G7" s="317" t="s">
        <v>1798</v>
      </c>
    </row>
    <row r="8" spans="2:8">
      <c r="B8" s="317" t="s">
        <v>1799</v>
      </c>
      <c r="C8" s="317">
        <v>293716</v>
      </c>
      <c r="D8" s="317" t="s">
        <v>1800</v>
      </c>
      <c r="E8" s="317" t="s">
        <v>542</v>
      </c>
      <c r="F8" s="317" t="s">
        <v>1500</v>
      </c>
      <c r="G8" s="318">
        <v>46204</v>
      </c>
    </row>
    <row r="9" spans="2:8">
      <c r="B9" s="317" t="s">
        <v>1801</v>
      </c>
      <c r="C9" s="317">
        <v>257258</v>
      </c>
      <c r="D9" s="317" t="s">
        <v>1802</v>
      </c>
      <c r="E9" s="317" t="s">
        <v>543</v>
      </c>
      <c r="F9" s="317" t="s">
        <v>144</v>
      </c>
      <c r="G9" s="318">
        <v>46327</v>
      </c>
    </row>
    <row r="10" spans="2:8">
      <c r="B10" s="317" t="s">
        <v>1803</v>
      </c>
      <c r="C10" s="317">
        <v>371147</v>
      </c>
      <c r="D10" s="317" t="s">
        <v>1804</v>
      </c>
      <c r="E10" s="317" t="s">
        <v>543</v>
      </c>
      <c r="F10" s="317" t="s">
        <v>144</v>
      </c>
      <c r="G10" s="317" t="s">
        <v>1798</v>
      </c>
    </row>
    <row r="11" spans="2:8">
      <c r="B11" s="317" t="s">
        <v>1805</v>
      </c>
      <c r="C11" s="317">
        <v>259230</v>
      </c>
      <c r="D11" s="317" t="s">
        <v>1806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1807</v>
      </c>
      <c r="C12" s="317">
        <v>370705</v>
      </c>
      <c r="D12" s="317"/>
      <c r="E12" s="317" t="s">
        <v>543</v>
      </c>
      <c r="F12" s="317" t="s">
        <v>144</v>
      </c>
      <c r="G12" s="317" t="s">
        <v>1798</v>
      </c>
    </row>
    <row r="13" spans="2:8">
      <c r="B13" s="317" t="s">
        <v>1808</v>
      </c>
      <c r="C13" s="317">
        <v>258542</v>
      </c>
      <c r="D13" s="317" t="s">
        <v>1809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1810</v>
      </c>
      <c r="C14" s="317">
        <v>257050</v>
      </c>
      <c r="D14" s="317" t="s">
        <v>1811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1812</v>
      </c>
      <c r="D5" s="382"/>
      <c r="E5" s="382"/>
      <c r="F5" s="382"/>
      <c r="G5" s="382"/>
      <c r="H5" s="382"/>
      <c r="I5" s="382"/>
      <c r="J5" s="383"/>
      <c r="K5" s="384" t="s">
        <v>1813</v>
      </c>
      <c r="L5" s="385"/>
      <c r="M5" s="385"/>
      <c r="N5" s="385"/>
      <c r="O5" s="386" t="s">
        <v>1814</v>
      </c>
      <c r="P5" s="387"/>
      <c r="Q5" s="388"/>
    </row>
    <row r="6" spans="1:17" s="94" customFormat="1" ht="15.75" customHeight="1">
      <c r="A6" s="88" t="s">
        <v>1815</v>
      </c>
      <c r="B6" s="95" t="s">
        <v>1816</v>
      </c>
      <c r="C6" s="96" t="s">
        <v>874</v>
      </c>
      <c r="D6" s="97" t="s">
        <v>875</v>
      </c>
      <c r="E6" s="96" t="s">
        <v>1817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1818</v>
      </c>
      <c r="M6" s="139" t="s">
        <v>335</v>
      </c>
      <c r="N6" s="140" t="s">
        <v>869</v>
      </c>
      <c r="O6" s="234" t="s">
        <v>912</v>
      </c>
      <c r="P6" s="157"/>
      <c r="Q6" s="190" t="s">
        <v>1819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TP pronto 08h16 /  aguardando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TP em preparação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Aguardando solicitar MC1.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TP em preparação /Previsão de faixa após U54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TP em preparação /Previsão de faixa após U54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TP em preparação /Previsão de faixa após U54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MC1 08h14 / previsão de faixa após U54/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MC1 08h28 / autorizado entrada na via 08h29 / Em deslocamento para km de trabalho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MC1 08h31 / aguardando C62 livrar para ser autorizado entrada na via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>
        <f>IF(SP_SUL!BH587="","*",SP_SUL!BH587)</f>
        <v>1</v>
      </c>
      <c r="P569" s="91"/>
      <c r="Q569" s="145" t="str">
        <f>IF($A$2=1,IF(SP_SUL!BJ587="","*",SP_SUL!BJ587),IF(SP_SUL!BK587="","*",SP_SUL!BK587))</f>
        <v>TP em preparação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1</v>
      </c>
      <c r="P570" s="91"/>
      <c r="Q570" s="145" t="str">
        <f>IF($A$2=1,IF(SP_SUL!BJ588="","*",SP_SUL!BJ588),IF(SP_SUL!BK588="","*",SP_SUL!BK588))</f>
        <v>TP em preparação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1</v>
      </c>
      <c r="P571" s="91"/>
      <c r="Q571" s="145" t="str">
        <f>IF($A$2=1,IF(SP_SUL!BJ589="","*",SP_SUL!BJ589),IF(SP_SUL!BK589="","*",SP_SUL!BK589))</f>
        <v xml:space="preserve">MC1 08h24 / 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1819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1820</v>
      </c>
      <c r="W1" s="394"/>
      <c r="X1" s="394"/>
      <c r="Y1" s="104"/>
    </row>
    <row r="2" spans="1:25" s="101" customFormat="1" ht="11.25" customHeight="1">
      <c r="A2" s="105" t="s">
        <v>1821</v>
      </c>
      <c r="B2" s="105" t="s">
        <v>1816</v>
      </c>
      <c r="C2" s="105" t="s">
        <v>313</v>
      </c>
      <c r="D2" s="106" t="s">
        <v>874</v>
      </c>
      <c r="E2" s="106" t="s">
        <v>875</v>
      </c>
      <c r="F2" s="106" t="s">
        <v>1815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1822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2" t="str">
        <f>IF(SP_SUL!N571="","*",SP_SUL!N571)</f>
        <v>-</v>
      </c>
      <c r="M569" s="111" t="str">
        <f>IF(SP_SUL!J571="","*",SP_SUL!J571)</f>
        <v>*</v>
      </c>
      <c r="N569" s="258" t="str">
        <f>IF(SP_SUL!K571="","*",SP_SUL!K571)</f>
        <v>*</v>
      </c>
      <c r="O569" s="258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2" t="str">
        <f>IF(SP_SUL!N583="","*",SP_SUL!N583)</f>
        <v>-</v>
      </c>
      <c r="M581" s="111" t="str">
        <f>IF(SP_SUL!J583="","*",SP_SUL!J583)</f>
        <v>*</v>
      </c>
      <c r="N581" s="258" t="str">
        <f>IF(SP_SUL!K583="","*",SP_SUL!K583)</f>
        <v>*</v>
      </c>
      <c r="O581" s="258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1823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1824</v>
      </c>
      <c r="C2" s="96" t="s">
        <v>859</v>
      </c>
      <c r="D2" s="96" t="s">
        <v>861</v>
      </c>
      <c r="E2" s="96" t="s">
        <v>1825</v>
      </c>
      <c r="F2" s="96" t="s">
        <v>1826</v>
      </c>
      <c r="G2" s="96" t="s">
        <v>1827</v>
      </c>
      <c r="H2" s="96" t="s">
        <v>1828</v>
      </c>
      <c r="I2" s="96" t="s">
        <v>1829</v>
      </c>
      <c r="J2" s="96" t="s">
        <v>1830</v>
      </c>
      <c r="K2" s="131" t="s">
        <v>1831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 t="str">
        <f>IF(SP_SUL!B570="","*",SP_SUL!B570)</f>
        <v>*</v>
      </c>
      <c r="D568" s="121" t="str">
        <f>IF(SP_SUL!D570="","*",SP_SUL!D570)</f>
        <v>*</v>
      </c>
      <c r="E568" s="121" t="str">
        <f>IF(SP_SUL!H570="","*",SP_SUL!H570)</f>
        <v>*</v>
      </c>
      <c r="F568" s="137" t="str">
        <f>IF(SP_SUL!M570="","*",SP_SUL!M570)</f>
        <v>-</v>
      </c>
      <c r="G568" s="121" t="str">
        <f>IF(SP_SUL!I570="","*",SP_SUL!I570)</f>
        <v>*</v>
      </c>
      <c r="H568" s="121" t="str">
        <f>IF(SP_SUL!AB570="","*",SP_SUL!AB570)</f>
        <v>*</v>
      </c>
      <c r="I568" s="121" t="str">
        <f>IF(SP_SUL!AC570="","*",SP_SUL!AC570)</f>
        <v>*</v>
      </c>
      <c r="J568" s="122" t="str">
        <f>IF(SP_SUL!AA570="","*",SP_SUL!AA570)</f>
        <v>*</v>
      </c>
      <c r="K568" s="134" t="str">
        <f>IF(SP_SUL!AD570="","*",SP_SUL!AD570)</f>
        <v>*</v>
      </c>
    </row>
    <row r="569" spans="2:11" s="123" customFormat="1" hidden="1">
      <c r="B569" s="120" t="str">
        <f>IF(SP_SUL!Y571="","*",SP_SUL!Y571)</f>
        <v>*</v>
      </c>
      <c r="C569" s="121" t="str">
        <f>IF(SP_SUL!B571="","*",SP_SUL!B571)</f>
        <v>*</v>
      </c>
      <c r="D569" s="121" t="str">
        <f>IF(SP_SUL!D571="","*",SP_SUL!D571)</f>
        <v>*</v>
      </c>
      <c r="E569" s="121" t="str">
        <f>IF(SP_SUL!H571="","*",SP_SUL!H571)</f>
        <v>*</v>
      </c>
      <c r="F569" s="137" t="str">
        <f>IF(SP_SUL!M571="","*",SP_SUL!M571)</f>
        <v>-</v>
      </c>
      <c r="G569" s="121" t="str">
        <f>IF(SP_SUL!I571="","*",SP_SUL!I571)</f>
        <v>*</v>
      </c>
      <c r="H569" s="121" t="str">
        <f>IF(SP_SUL!AB571="","*",SP_SUL!AB571)</f>
        <v>*</v>
      </c>
      <c r="I569" s="121" t="str">
        <f>IF(SP_SUL!AC571="","*",SP_SUL!AC571)</f>
        <v>*</v>
      </c>
      <c r="J569" s="122" t="str">
        <f>IF(SP_SUL!AA571="","*",SP_SUL!AA571)</f>
        <v>*</v>
      </c>
      <c r="K569" s="134" t="str">
        <f>IF(SP_SUL!AD571="","*",SP_SUL!AD571)</f>
        <v>*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 t="str">
        <f>IF(SP_SUL!B583="","*",SP_SUL!B583)</f>
        <v>*</v>
      </c>
      <c r="D581" s="121" t="str">
        <f>IF(SP_SUL!D583="","*",SP_SUL!D583)</f>
        <v>*</v>
      </c>
      <c r="E581" s="121" t="str">
        <f>IF(SP_SUL!H583="","*",SP_SUL!H583)</f>
        <v>*</v>
      </c>
      <c r="F581" s="137" t="str">
        <f>IF(SP_SUL!M583="","*",SP_SUL!M583)</f>
        <v>-</v>
      </c>
      <c r="G581" s="121" t="str">
        <f>IF(SP_SUL!I583="","*",SP_SUL!I583)</f>
        <v>*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*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*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*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*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*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*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*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*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*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*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*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*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*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*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*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*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2025-12-26T11:38:56Z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