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76" documentId="8_{B6337239-1A00-434D-AAD0-422EA1FEB5AE}" xr6:coauthVersionLast="47" xr6:coauthVersionMax="47" xr10:uidLastSave="{98F07DCB-1904-40A3-8835-9F3F70ABC75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8" i="1" l="1" a="1"/>
  <c r="N228" i="1" s="1"/>
  <c r="M228" i="1" a="1"/>
  <c r="M228" i="1" s="1"/>
  <c r="I228" i="1" a="1"/>
  <c r="I228" i="1" s="1"/>
  <c r="H228" i="1" a="1"/>
  <c r="H228" i="1" s="1"/>
  <c r="N227" i="1" a="1"/>
  <c r="N227" i="1" s="1"/>
  <c r="M227" i="1" a="1"/>
  <c r="M227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25" i="1" l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<sst xmlns="http://schemas.openxmlformats.org/spreadsheetml/2006/main" count="7653" uniqueCount="1667">
  <si>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</si>
  <si>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</si>
  <si>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</si>
  <si>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</si>
  <si>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</si>
  <si>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</si>
  <si>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</si>
  <si>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</si>
  <si>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</si>
  <si>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</si>
  <si>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</si>
  <si>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</si>
  <si>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</si>
  <si>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</si>
  <si>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</si>
  <si>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</si>
  <si>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</si>
  <si>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</si>
  <si>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</si>
  <si>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</si>
  <si>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</si>
  <si>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</si>
  <si>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</si>
  <si>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</si>
  <si>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</si>
  <si>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</si>
  <si>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</si>
  <si>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</si>
  <si>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</si>
  <si>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</si>
  <si>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</si>
  <si>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</si>
  <si>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</si>
  <si>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</si>
  <si>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</si>
  <si>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</si>
  <si>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</si>
  <si>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</si>
  <si>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</si>
  <si>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</si>
  <si>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</si>
  <si>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</si>
  <si>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</si>
  <si>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</si>
  <si>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</si>
  <si>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</si>
  <si>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</si>
  <si>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</si>
  <si>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</si>
  <si>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</si>
  <si>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</si>
  <si>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</si>
  <si>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</si>
  <si>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</si>
  <si>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</si>
  <si>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</si>
  <si>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</si>
  <si>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</si>
  <si>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</si>
  <si>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</si>
  <si>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</si>
  <si>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</si>
  <si>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</si>
  <si>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</si>
  <si>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</si>
  <si>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</si>
  <si>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</si>
  <si>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</si>
  <si>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</si>
  <si>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</si>
  <si>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</si>
  <si>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</si>
  <si>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</si>
  <si>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</si>
  <si>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</si>
  <si>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</si>
  <si>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</si>
  <si>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</si>
  <si>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</si>
  <si>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</si>
  <si>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</si>
  <si>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</si>
  <si>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</si>
  <si>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</si>
  <si>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</si>
  <si>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</si>
  <si>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</si>
  <si>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</si>
  <si>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</si>
  <si>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</si>
  <si>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</si>
  <si>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</si>
  <si>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</si>
  <si>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</si>
  <si>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</si>
  <si>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</si>
  <si>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</si>
  <si>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</si>
  <si>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</si>
  <si>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</si>
  <si>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</si>
  <si>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</si>
  <si>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</si>
  <si>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</si>
  <si>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</si>
  <si>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</si>
  <si>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</si>
  <si>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</si>
  <si>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</si>
  <si>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</si>
  <si>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</si>
  <si>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</si>
  <si>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</si>
  <si>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</si>
  <si>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</si>
  <si>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</si>
  <si>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</si>
  <si>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</si>
  <si>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</si>
  <si>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</si>
  <si>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</si>
  <si>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</si>
  <si>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</si>
  <si>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</si>
  <si>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</si>
  <si>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</si>
  <si>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</si>
  <si>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</si>
  <si>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</si>
  <si>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</si>
  <si>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</si>
  <si>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</si>
  <si>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</si>
  <si>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</si>
  <si>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</si>
  <si>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</si>
  <si>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</si>
  <si>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</si>
  <si>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</si>
  <si>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</si>
  <si>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</si>
  <si>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</si>
  <si>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</si>
  <si>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</si>
  <si>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</si>
  <si>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</si>
  <si>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</si>
  <si>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</si>
  <si>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</si>
  <si>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</si>
  <si>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</si>
  <si>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</si>
  <si>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</si>
  <si>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</si>
  <si>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</si>
  <si>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</si>
  <si>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</si>
  <si>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</si>
  <si>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</si>
  <si>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</si>
  <si>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</si>
  <si>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</si>
  <si>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</si>
  <si>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</si>
  <si>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</si>
  <si>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</si>
  <si>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</si>
  <si>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</si>
  <si>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</si>
  <si>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</si>
  <si>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</si>
  <si>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</si>
  <si>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</si>
  <si>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</si>
  <si>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</si>
  <si>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</si>
  <si>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</si>
  <si>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</si>
  <si>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</si>
  <si>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</si>
  <si>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</si>
  <si>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</si>
  <si>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</si>
  <si>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</si>
  <si>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</si>
  <si>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</si>
  <si>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</si>
  <si>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</si>
  <si>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</si>
  <si>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</si>
  <si>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</si>
  <si>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</si>
  <si>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</si>
  <si>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</si>
  <si>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</si>
  <si>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</si>
  <si>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</si>
  <si>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</si>
  <si>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</si>
  <si>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</si>
  <si>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</si>
  <si>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</si>
  <si>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</si>
  <si>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</si>
  <si>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</si>
  <si>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</si>
  <si>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</si>
  <si>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</si>
  <si>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</si>
  <si>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</si>
  <si>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</si>
  <si>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</si>
  <si>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</si>
  <si>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</si>
  <si>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</si>
  <si>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</si>
  <si>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</si>
  <si>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</si>
  <si>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</si>
  <si>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</si>
  <si>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</si>
  <si>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</si>
  <si>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</si>
  <si>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</si>
  <si>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</si>
  <si>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</si>
  <si>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</si>
  <si>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</si>
  <si>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</si>
  <si>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</si>
  <si>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</si>
  <si>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</si>
  <si>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</si>
  <si>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</si>
  <si>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</si>
  <si>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</si>
  <si>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</si>
  <si>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</si>
  <si>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</si>
  <si>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</si>
  <si>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</si>
  <si>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</si>
  <si>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</si>
  <si>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</si>
  <si>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</si>
  <si>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</si>
  <si>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</si>
  <si>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</si>
  <si>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</si>
  <si>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</si>
  <si>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</si>
  <si>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</si>
  <si>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</si>
  <si>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</si>
  <si>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</si>
  <si>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</si>
  <si>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</si>
  <si>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</si>
  <si>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</si>
  <si>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</si>
  <si>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</si>
  <si>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</si>
  <si>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</si>
  <si>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</si>
  <si>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</si>
  <si>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</si>
  <si>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</si>
  <si>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</si>
  <si>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</si>
  <si>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</si>
  <si>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</si>
  <si>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</si>
  <si>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</si>
  <si>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</si>
  <si>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</si>
  <si>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</si>
  <si>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</si>
  <si>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</si>
  <si>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</si>
  <si>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</si>
  <si>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</si>
  <si>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</si>
  <si>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</si>
  <si>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</si>
  <si>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</si>
  <si>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</si>
  <si>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</si>
  <si>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</si>
  <si>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</si>
  <si>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</si>
  <si>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</si>
  <si>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</si>
  <si>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</si>
  <si>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</si>
  <si>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</si>
  <si>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</si>
  <si>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</si>
  <si>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</si>
  <si>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</si>
  <si>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</si>
  <si>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</si>
  <si>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</si>
  <si>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</si>
  <si>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</si>
  <si>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</si>
  <si>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</si>
  <si>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</si>
  <si>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</si>
  <si>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</si>
  <si>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</si>
  <si>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</si>
  <si>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</si>
  <si>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</si>
  <si>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</si>
  <si>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</si>
  <si>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</si>
  <si>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</si>
  <si>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</si>
  <si>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</si>
  <si>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</si>
  <si>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</si>
  <si>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</si>
  <si>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</si>
  <si>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</si>
  <si>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</si>
  <si>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</si>
  <si>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</si>
  <si>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</si>
  <si>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</si>
  <si>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</si>
  <si>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</si>
  <si>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</si>
  <si>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</si>
  <si>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</si>
  <si>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</si>
  <si>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</si>
  <si>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</si>
  <si>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</si>
  <si>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</si>
  <si>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</si>
  <si>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</si>
  <si>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</si>
  <si>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</si>
  <si>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</si>
  <si>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</si>
  <si>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</si>
  <si>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</si>
  <si>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</si>
  <si>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</si>
  <si>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</si>
  <si>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</si>
  <si>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</si>
  <si>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</si>
  <si>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</si>
  <si>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</si>
  <si>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</si>
  <si>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</si>
  <si>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</si>
  <si>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</si>
  <si>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</si>
  <si>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</si>
  <si>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</si>
  <si>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</si>
  <si>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</si>
  <si>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</si>
  <si>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</si>
  <si>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</si>
  <si>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</si>
  <si>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</si>
  <si>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</si>
  <si>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</si>
  <si>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</si>
  <si>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</si>
  <si>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</si>
  <si>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</si>
  <si>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</si>
  <si>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</si>
  <si>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</si>
  <si>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</si>
  <si>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</si>
  <si>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</si>
  <si>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</si>
  <si>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</si>
  <si>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</si>
  <si>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</si>
  <si>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</si>
  <si>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</si>
  <si>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</si>
  <si>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</si>
  <si>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</si>
  <si>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</si>
  <si>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</si>
  <si>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</si>
  <si>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</si>
  <si>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</si>
  <si>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</si>
  <si>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</si>
  <si>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</si>
  <si>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</si>
  <si>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</si>
  <si>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</si>
  <si>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</si>
  <si>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</si>
  <si>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</si>
  <si>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</si>
  <si>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</si>
  <si>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</si>
  <si>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</si>
  <si>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</si>
  <si>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</si>
  <si>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</si>
  <si>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</si>
  <si>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</si>
  <si>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</si>
  <si>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</si>
  <si>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</si>
  <si>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</si>
  <si>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</si>
  <si>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</si>
  <si>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</si>
  <si>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</si>
  <si>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</si>
  <si>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</si>
  <si>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</si>
  <si>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</si>
  <si>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</si>
  <si>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</si>
  <si>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</si>
  <si>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</si>
  <si>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</si>
  <si>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</si>
  <si>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</si>
  <si>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</si>
  <si>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</si>
  <si>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</si>
  <si>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</si>
  <si>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</si>
  <si>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</si>
  <si>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</si>
  <si>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</si>
  <si>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</si>
  <si>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</si>
  <si>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</si>
  <si>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</si>
  <si>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</si>
  <si>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</si>
  <si>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</si>
  <si>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</si>
  <si>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</si>
  <si>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</si>
  <si>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</si>
  <si>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</si>
  <si>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</si>
  <si>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</si>
  <si>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</si>
  <si>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</si>
  <si>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</si>
  <si>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</si>
  <si>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</si>
  <si>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</si>
  <si>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</si>
  <si>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</si>
  <si>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</si>
  <si>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</si>
  <si>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</si>
  <si>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</si>
  <si>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</si>
  <si>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</si>
  <si>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</si>
  <si>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</si>
  <si>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</si>
  <si>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</si>
  <si>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</si>
  <si>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</si>
  <si>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</si>
  <si>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</si>
  <si>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</si>
  <si>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</si>
  <si>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</si>
  <si>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</si>
  <si>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</si>
  <si>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</si>
  <si>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</si>
  <si>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</si>
  <si>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</si>
  <si>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</si>
  <si>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</si>
  <si>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</si>
  <si>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</si>
  <si>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</si>
  <si>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</si>
  <si>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</si>
  <si>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</si>
  <si>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</si>
  <si>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</si>
  <si>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</si>
  <si>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</si>
  <si>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</si>
  <si>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</si>
  <si>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</si>
  <si>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</si>
  <si>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</si>
  <si>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</si>
  <si>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</si>
  <si>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</si>
  <si>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</si>
  <si>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</si>
  <si>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</si>
  <si>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</si>
  <si>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</si>
  <si>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</si>
  <si>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</si>
  <si>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</si>
  <si>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</si>
  <si>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</si>
  <si>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</si>
  <si>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</si>
  <si>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</si>
  <si>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</si>
  <si>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</si>
  <si>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</si>
  <si>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</si>
  <si>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</si>
  <si>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</si>
  <si>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</si>
  <si>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</si>
  <si>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</si>
  <si>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</si>
  <si>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</si>
  <si>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</si>
  <si>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</si>
  <si>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</si>
  <si>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</si>
  <si>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</si>
  <si>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</si>
  <si>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</si>
  <si>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</si>
  <si>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</si>
  <si>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</si>
  <si>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</si>
  <si>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</si>
  <si>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</si>
  <si>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</si>
  <si>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</si>
  <si>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</si>
  <si>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</si>
  <si>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</si>
  <si>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</si>
  <si>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</si>
  <si>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</si>
  <si>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</si>
  <si>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</si>
  <si>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</si>
  <si>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</si>
  <si>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</si>
  <si>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</si>
  <si>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</si>
  <si>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</si>
  <si>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</si>
  <si>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</si>
  <si>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</si>
  <si>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</si>
  <si>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</si>
  <si>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</si>
  <si>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</si>
  <si>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</si>
  <si>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</si>
  <si>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</si>
  <si>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</si>
  <si>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</si>
  <si>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</si>
  <si>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</si>
  <si>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</si>
  <si>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</si>
  <si>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</si>
  <si>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</si>
  <si>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</si>
  <si>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</si>
  <si>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</si>
  <si>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</si>
  <si>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</si>
  <si>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</si>
  <si>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</si>
  <si>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</si>
  <si>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</si>
  <si>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</si>
  <si>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</si>
  <si>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</si>
  <si>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</si>
  <si>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</si>
  <si>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</si>
  <si>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</si>
  <si>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</si>
  <si>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</si>
  <si>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</si>
  <si>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</si>
  <si>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</si>
  <si>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</si>
  <si>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</si>
  <si>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</si>
  <si>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</si>
  <si>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</si>
  <si>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</si>
  <si>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</si>
  <si>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</si>
  <si>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</si>
  <si>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</si>
  <si>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</si>
  <si>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</si>
  <si>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</si>
  <si>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</si>
  <si>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</si>
  <si>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</si>
  <si>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</si>
  <si>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</si>
  <si>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</si>
  <si>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</si>
  <si>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</si>
  <si>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</si>
  <si>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</si>
  <si>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</si>
  <si>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</si>
  <si>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</si>
  <si>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</si>
  <si>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</si>
  <si>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</si>
  <si>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</si>
  <si>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</si>
  <si>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</si>
  <si>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</si>
  <si>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</si>
  <si>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</si>
  <si>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</si>
  <si>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</si>
  <si>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</si>
  <si>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</si>
  <si>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</si>
  <si>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</si>
  <si>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</si>
  <si>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</si>
  <si>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</si>
  <si>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</si>
  <si>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</si>
  <si>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</si>
  <si>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</si>
  <si>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</si>
  <si>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</si>
  <si>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</si>
  <si>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</si>
  <si>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</si>
  <si>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</si>
  <si>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</si>
  <si>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</si>
  <si>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</si>
  <si>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</si>
  <si>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</si>
  <si>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</si>
  <si>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</si>
  <si>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</si>
  <si>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</si>
  <si>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</si>
  <si>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</si>
  <si>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</si>
  <si>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</si>
  <si>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</si>
  <si>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</si>
  <si>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</si>
  <si>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</si>
  <si>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</si>
  <si>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</si>
  <si>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</si>
  <si>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</si>
  <si>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</si>
  <si>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</si>
  <si>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</si>
  <si>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</si>
  <si>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</si>
  <si>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</si>
  <si>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</si>
  <si>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</si>
  <si>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</si>
  <si>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</si>
  <si>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</si>
  <si>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</si>
  <si>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</si>
  <si>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</si>
  <si>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</si>
  <si>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</si>
  <si>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</si>
  <si>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</si>
  <si>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</si>
  <si>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</si>
  <si>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</si>
  <si>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</si>
  <si>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</si>
  <si>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</si>
  <si>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</si>
  <si>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</si>
  <si>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</si>
  <si>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</si>
  <si>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</si>
  <si>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</si>
  <si>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</si>
  <si>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</si>
  <si>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</si>
  <si>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</si>
  <si>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</si>
  <si>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</si>
  <si>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</si>
  <si>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</si>
  <si>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</si>
  <si>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</si>
  <si>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</si>
  <si>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</si>
  <si>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</si>
  <si>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</si>
  <si>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</si>
  <si>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</si>
  <si>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</si>
  <si>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</si>
  <si>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</si>
  <si>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</si>
  <si>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</si>
  <si>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</si>
  <si>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</si>
  <si>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</si>
  <si>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</si>
  <si>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</si>
  <si>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</si>
  <si>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</si>
  <si>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</si>
  <si>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</si>
  <si>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</si>
  <si>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</si>
  <si>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</si>
  <si>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</si>
  <si>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</si>
  <si>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</si>
  <si>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</si>
  <si>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</si>
  <si>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</si>
  <si>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</si>
  <si>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</si>
  <si>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</si>
  <si>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</si>
  <si>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</si>
  <si>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</si>
  <si>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</si>
  <si>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</si>
  <si>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</si>
  <si>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</si>
  <si>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</si>
  <si>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</si>
  <si>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</si>
  <si>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</si>
  <si>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</si>
  <si>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</si>
  <si>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</si>
  <si>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</si>
  <si>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</si>
  <si>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</si>
  <si>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</si>
  <si>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</si>
  <si>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</si>
  <si>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</si>
  <si>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</si>
  <si>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</si>
  <si>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</si>
  <si>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</si>
  <si>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</si>
  <si>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</si>
  <si>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</si>
  <si>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</si>
  <si>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</si>
  <si>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</si>
  <si>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</si>
  <si>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</si>
  <si>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</si>
  <si>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</si>
  <si>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</si>
  <si>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</si>
  <si>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</si>
  <si>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</si>
  <si>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</si>
  <si>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</si>
  <si>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</si>
  <si>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</si>
  <si>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</si>
  <si>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</si>
  <si>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</si>
  <si>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</si>
  <si>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</si>
  <si>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</si>
  <si>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</si>
  <si>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</si>
  <si>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</si>
  <si>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</si>
  <si>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</si>
  <si>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</si>
  <si>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</si>
  <si>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</si>
  <si>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</si>
  <si>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</si>
  <si>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</si>
  <si>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</si>
  <si>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</si>
  <si>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</si>
  <si>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</si>
  <si>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</si>
  <si>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</si>
  <si>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</si>
  <si>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</si>
  <si>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</si>
  <si>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</si>
  <si>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</si>
  <si>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</si>
  <si>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</si>
  <si>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</si>
  <si>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</si>
  <si>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</si>
  <si>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</si>
  <si>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</si>
  <si>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</si>
  <si>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</si>
  <si>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</si>
  <si>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</si>
  <si>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</si>
  <si>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</si>
  <si>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</si>
  <si>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</si>
  <si>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</si>
  <si>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</si>
  <si>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</si>
  <si>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</si>
  <si>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</si>
  <si>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</si>
  <si>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</si>
  <si>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</si>
  <si>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</si>
  <si>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</si>
  <si>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</si>
  <si>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</si>
  <si>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</si>
  <si>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</si>
  <si>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</si>
  <si>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</si>
  <si>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</si>
  <si>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</si>
  <si>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</si>
  <si>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</si>
  <si>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</si>
  <si>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</si>
  <si>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</si>
  <si>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</si>
  <si>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</si>
  <si>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</si>
  <si>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</si>
  <si>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</si>
  <si>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</si>
  <si>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</si>
  <si>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</si>
  <si>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</si>
  <si>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</si>
  <si>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</si>
  <si>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</si>
  <si>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</si>
  <si>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</si>
  <si>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</si>
  <si>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</si>
  <si>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</si>
  <si>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</si>
  <si>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</si>
  <si>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</si>
  <si>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</si>
  <si>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</si>
  <si>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</si>
  <si>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</si>
  <si>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</si>
  <si>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</si>
  <si>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</si>
  <si>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</si>
  <si>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</si>
  <si>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</si>
  <si>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</si>
  <si>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</si>
  <si>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</si>
  <si>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</si>
  <si>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</si>
  <si>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</si>
  <si>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</si>
  <si>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</si>
  <si>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</si>
  <si>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</si>
  <si>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</si>
  <si>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</si>
  <si>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</si>
  <si>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</si>
  <si>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</si>
  <si>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</si>
  <si>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</si>
  <si>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</si>
  <si>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</si>
  <si>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</si>
  <si>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</si>
  <si>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</si>
  <si>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</si>
  <si>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</si>
  <si>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</si>
  <si>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</si>
  <si>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</si>
  <si>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</si>
  <si>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</si>
  <si>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</si>
  <si>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</si>
  <si>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</si>
  <si>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</si>
  <si>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</si>
  <si>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</si>
  <si>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</si>
  <si>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</si>
  <si>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</si>
  <si>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</si>
  <si>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</si>
  <si>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</si>
  <si>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</si>
  <si>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</si>
  <si>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</si>
  <si>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</si>
  <si>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</si>
  <si>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</si>
  <si>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</si>
  <si>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</si>
  <si>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</si>
  <si>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</si>
  <si>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</si>
  <si>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</si>
  <si>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</si>
  <si>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</si>
  <si>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</si>
  <si>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</si>
  <si>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</si>
  <si>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</si>
  <si>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</si>
  <si>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</si>
  <si>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</si>
  <si>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</si>
  <si>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</si>
  <si>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</si>
  <si>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</si>
  <si>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</si>
  <si>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</si>
  <si>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</si>
  <si>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</si>
  <si>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</si>
  <si>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</si>
  <si>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</si>
  <si>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</si>
  <si>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</si>
  <si>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</si>
  <si>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</si>
  <si>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</si>
  <si>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</si>
  <si>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</si>
  <si>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</si>
  <si>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</si>
  <si>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</si>
  <si>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</si>
  <si>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</si>
  <si>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</si>
  <si>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</si>
  <si>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</si>
  <si>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</si>
  <si>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</si>
  <si>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</si>
  <si>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</si>
  <si>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</si>
  <si>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</si>
  <si>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</si>
  <si>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</si>
  <si>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</si>
  <si>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</si>
  <si>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</si>
  <si>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</si>
  <si>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</si>
  <si>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</si>
  <si>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</si>
  <si>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</si>
  <si>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</si>
  <si>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</si>
  <si>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</si>
  <si>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</si>
  <si>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</si>
  <si>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</si>
  <si>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</si>
  <si>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</si>
  <si>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</si>
  <si>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</si>
  <si>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</si>
  <si>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</si>
  <si>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</si>
  <si>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</si>
  <si>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</si>
  <si>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</si>
  <si>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</si>
  <si>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</si>
  <si>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</si>
  <si>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</si>
  <si>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</si>
  <si>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</si>
  <si>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</si>
  <si>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</si>
  <si>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</si>
  <si>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</si>
  <si>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</si>
  <si>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</si>
  <si>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</si>
  <si>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</si>
  <si>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</si>
  <si>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</si>
  <si>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</si>
  <si>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</si>
  <si>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</si>
  <si>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</si>
  <si>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</si>
  <si>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</si>
  <si>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</si>
  <si>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</si>
  <si>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</si>
  <si>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</si>
  <si>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</si>
  <si>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</si>
  <si>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</si>
  <si>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</si>
  <si>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</si>
  <si>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</si>
  <si>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</si>
  <si>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</si>
  <si>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</si>
  <si>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</si>
  <si>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</si>
  <si>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</si>
  <si>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</si>
  <si>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</si>
  <si>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</si>
  <si>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</si>
  <si>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</si>
  <si>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</si>
  <si>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</si>
  <si>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</si>
  <si>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</si>
  <si>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</si>
  <si>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</si>
  <si>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</si>
  <si>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</si>
  <si>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</si>
  <si>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</si>
  <si>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</si>
  <si>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</si>
  <si>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</si>
  <si>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</si>
  <si>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</si>
  <si>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</si>
  <si>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</si>
  <si>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</si>
  <si>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</si>
  <si>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</si>
  <si>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</si>
  <si>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</si>
  <si>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</si>
  <si>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</si>
  <si>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</si>
  <si>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</si>
  <si>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</si>
  <si>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</si>
  <si>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</si>
  <si>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</si>
  <si>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</si>
  <si>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</si>
  <si>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</si>
  <si>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</si>
  <si>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</si>
  <si>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</si>
  <si>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</si>
  <si>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</si>
  <si>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</si>
  <si>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</si>
  <si>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</si>
  <si>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</si>
  <si>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</si>
  <si>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</si>
  <si>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</si>
  <si>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</si>
  <si>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</si>
  <si>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</si>
  <si>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</si>
  <si>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</si>
  <si>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</si>
  <si>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</si>
  <si>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</si>
  <si>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</si>
  <si>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</si>
  <si>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</si>
  <si>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</si>
  <si>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</si>
  <si>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</si>
  <si>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</si>
  <si>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</si>
  <si>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</si>
  <si>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</si>
  <si>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</si>
  <si>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</si>
  <si>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</si>
  <si>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</si>
  <si>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</si>
  <si>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</si>
  <si>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</si>
  <si>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</si>
  <si>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</si>
  <si>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</si>
  <si>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</si>
  <si>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</si>
  <si>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</si>
  <si>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</si>
  <si>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</si>
  <si>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</si>
  <si>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</si>
  <si>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</si>
  <si>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</si>
  <si>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</si>
  <si>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</si>
  <si>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</si>
  <si>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</si>
  <si>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</si>
  <si>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</si>
  <si>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</si>
  <si>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</si>
  <si>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</si>
  <si>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</si>
  <si>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</si>
  <si>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</si>
  <si>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</si>
  <si>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</si>
  <si>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</si>
  <si>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</si>
  <si>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</si>
  <si>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</si>
  <si>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</si>
  <si>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</si>
  <si>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</si>
  <si>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</si>
  <si>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</si>
  <si>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</si>
  <si>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</si>
  <si>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</si>
  <si>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</si>
  <si>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</si>
  <si>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</si>
  <si>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</si>
  <si>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</si>
  <si>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</si>
  <si>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</si>
  <si>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</si>
  <si>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</si>
  <si>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</si>
  <si>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</si>
  <si>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</si>
  <si>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</si>
  <si>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</si>
  <si>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</si>
  <si>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</si>
  <si>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</si>
  <si>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</si>
  <si>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</si>
  <si>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</si>
  <si>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</si>
  <si>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</si>
  <si>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</si>
  <si>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</si>
  <si>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</si>
  <si>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</si>
  <si>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</si>
  <si>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</si>
  <si>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</si>
  <si>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</si>
  <si>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</si>
  <si>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</si>
  <si>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</si>
  <si>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</si>
  <si>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</si>
  <si>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</si>
  <si>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</si>
  <si>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</si>
  <si>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</si>
  <si>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</si>
  <si>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</si>
  <si>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</si>
  <si>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</si>
  <si>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</si>
  <si>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</si>
  <si>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</si>
  <si>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</si>
  <si>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</si>
  <si>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</si>
  <si>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</si>
  <si>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</si>
  <si>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</si>
  <si>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</si>
  <si>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</si>
  <si>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</si>
  <si>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</si>
  <si>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</si>
  <si>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</si>
  <si>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</si>
  <si>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</si>
  <si>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</si>
  <si>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</si>
  <si>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</si>
  <si>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</si>
  <si>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</si>
  <si>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</si>
  <si>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</si>
  <si>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</si>
  <si>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</si>
  <si>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</si>
  <si>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</si>
  <si>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</si>
  <si>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</si>
  <si>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</si>
  <si>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</si>
  <si>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</si>
  <si>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</si>
  <si>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</si>
  <si>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</si>
  <si>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</si>
  <si>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</si>
  <si>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</si>
  <si>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</si>
  <si>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</si>
  <si>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</si>
  <si>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</si>
  <si>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</si>
  <si>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</si>
  <si>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</si>
  <si>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</si>
  <si>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</si>
  <si>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</si>
  <si>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</si>
  <si>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</si>
  <si>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</si>
  <si>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</si>
  <si>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</si>
  <si>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</si>
  <si>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</si>
  <si>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</si>
  <si>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</si>
  <si>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</si>
  <si>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</si>
  <si>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</si>
  <si>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</si>
  <si>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</si>
  <si>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</si>
  <si>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</si>
  <si>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</si>
  <si>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</si>
  <si>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</si>
  <si>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</si>
  <si>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</si>
  <si>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</si>
  <si>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</si>
  <si>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</si>
  <si>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</si>
  <si>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</si>
  <si>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</si>
  <si>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</si>
  <si>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</si>
  <si>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</si>
  <si>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</si>
  <si>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</si>
  <si>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</si>
  <si>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</si>
  <si>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</si>
  <si>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</si>
  <si>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</si>
  <si>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</si>
  <si>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</si>
  <si>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</si>
  <si>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</si>
  <si>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</si>
  <si>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</si>
  <si>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</si>
  <si>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</si>
  <si>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</si>
  <si>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</si>
  <si>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</si>
  <si>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</si>
  <si>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</si>
  <si>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</si>
  <si>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</si>
  <si>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</si>
  <si>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</si>
  <si>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</si>
  <si>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</si>
  <si>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</si>
  <si>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</si>
  <si>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</si>
  <si>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</si>
  <si>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</si>
  <si>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</si>
  <si>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</si>
  <si>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</si>
  <si>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</si>
  <si>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</si>
  <si>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</si>
  <si>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</si>
  <si>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</si>
  <si>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</si>
  <si>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</si>
  <si>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</si>
  <si>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</si>
  <si>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</si>
  <si>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</si>
  <si>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</si>
  <si>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</si>
  <si>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</si>
  <si>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</si>
  <si>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</si>
  <si>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</si>
  <si>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</si>
  <si>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</si>
  <si>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</si>
  <si>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</si>
  <si>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</si>
  <si>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</si>
  <si>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</si>
  <si>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</si>
  <si>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</si>
  <si>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</si>
  <si>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</si>
  <si>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</si>
  <si>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</si>
  <si>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</si>
  <si>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</si>
  <si>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</si>
  <si>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</si>
  <si>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</si>
  <si>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</si>
  <si>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</si>
  <si>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</si>
  <si>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</si>
  <si>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</si>
  <si>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</si>
  <si>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</si>
  <si>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</si>
  <si>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</si>
  <si>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</si>
  <si>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</si>
  <si>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</si>
  <si>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</si>
  <si>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</si>
  <si>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</si>
  <si>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</si>
  <si>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</si>
  <si>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</si>
  <si>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</si>
  <si>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</si>
  <si>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</si>
  <si>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</si>
  <si>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</si>
  <si>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</si>
  <si>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</si>
  <si>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</si>
  <si>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</si>
  <si>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</si>
  <si>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</si>
  <si>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</si>
  <si>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</si>
  <si>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</si>
  <si>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</si>
  <si>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</si>
  <si>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</si>
  <si>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</si>
  <si>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</si>
  <si>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</si>
  <si>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</si>
  <si>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</si>
  <si>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</si>
  <si>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</si>
  <si>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</si>
  <si>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</si>
  <si>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</si>
  <si>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</si>
  <si>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</si>
  <si>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</si>
  <si>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</si>
  <si>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</si>
  <si>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</si>
  <si>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</si>
  <si>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</si>
  <si>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</si>
  <si>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</si>
  <si>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</si>
  <si>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</si>
  <si>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</si>
  <si>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</si>
  <si>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</si>
  <si>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</si>
  <si>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</si>
  <si>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</si>
  <si>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</si>
  <si>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</si>
  <si>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</si>
  <si>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</si>
  <si>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</si>
  <si>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</si>
  <si>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</si>
  <si>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</si>
  <si>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</si>
  <si>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</si>
  <si>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</si>
  <si>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</si>
  <si>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</si>
  <si>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</si>
  <si>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</si>
  <si>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</si>
  <si>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</si>
  <si>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</si>
  <si>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</si>
  <si>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</si>
  <si>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</si>
  <si>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</si>
  <si>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</si>
  <si>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</si>
  <si>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</si>
  <si>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</si>
  <si>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</si>
  <si>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</si>
  <si>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</si>
  <si>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</si>
  <si>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</si>
  <si>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</si>
  <si>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</si>
  <si>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</si>
  <si>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</si>
  <si>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</si>
  <si>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</si>
  <si>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</si>
  <si>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</si>
  <si>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</si>
  <si>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</si>
  <si>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</si>
  <si>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</si>
  <si>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</si>
  <si>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</si>
  <si>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</si>
  <si>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</si>
  <si>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</si>
  <si>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</si>
  <si>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</si>
  <si>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</si>
  <si>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</si>
  <si>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</si>
  <si>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</si>
  <si>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</si>
  <si>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</si>
  <si>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</si>
  <si>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</si>
  <si>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</si>
  <si>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</si>
  <si>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</si>
  <si>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</si>
  <si>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</si>
  <si>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</si>
  <si>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</si>
  <si>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</si>
  <si>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</si>
  <si>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</si>
  <si>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</si>
  <si>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</si>
  <si>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</si>
  <si>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</si>
  <si>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</si>
  <si>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</si>
  <si>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</si>
  <si>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</si>
  <si>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</si>
  <si>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</si>
  <si>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</si>
  <si>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</si>
  <si>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</si>
  <si>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</si>
  <si>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</si>
  <si>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</si>
  <si>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</si>
  <si>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</si>
  <si>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</si>
  <si>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</si>
  <si>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</si>
  <si>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</si>
  <si>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</si>
  <si>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</si>
  <si>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</si>
  <si>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</si>
  <si>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</si>
  <si>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</si>
  <si>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</si>
  <si>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</si>
  <si>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</si>
  <si>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</si>
  <si>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</si>
  <si>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</si>
  <si>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</si>
  <si>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</si>
  <si>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</si>
  <si>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</si>
  <si>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</si>
  <si>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</si>
  <si>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</si>
  <si>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</si>
  <si>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</si>
  <si>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</si>
  <si>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</si>
  <si>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</si>
  <si>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</si>
  <si>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</si>
  <si>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</si>
  <si>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</si>
  <si>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</si>
  <si>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</si>
  <si>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</si>
  <si>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</si>
  <si>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</si>
  <si>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</si>
  <si>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</si>
  <si>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</si>
  <si>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</si>
  <si>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</si>
  <si>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</si>
  <si>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</si>
  <si>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</si>
  <si>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</si>
  <si>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</si>
  <si>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</si>
  <si>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</si>
  <si>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</si>
  <si>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</si>
  <si>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</si>
  <si>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</si>
  <si>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</si>
  <si>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</si>
  <si>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</si>
  <si>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</si>
  <si>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</si>
  <si>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</si>
  <si>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</si>
  <si>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</si>
  <si>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</si>
  <si>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</si>
  <si>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</si>
  <si>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</si>
  <si>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</si>
  <si>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</si>
  <si>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</si>
  <si>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</si>
  <si>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</si>
  <si>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</si>
  <si>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</si>
  <si>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</si>
  <si>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</si>
  <si>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</si>
  <si>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</si>
  <si>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</si>
  <si>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</si>
  <si>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</si>
  <si>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</si>
  <si>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</si>
  <si>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</si>
  <si>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</si>
  <si>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</si>
  <si>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</si>
  <si>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</si>
  <si>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</si>
  <si>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</si>
  <si>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</si>
  <si>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</si>
  <si>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</si>
  <si>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</si>
  <si>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</si>
  <si>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</si>
  <si>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</si>
  <si>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</si>
  <si>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</si>
  <si>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</si>
  <si>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</si>
  <si>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</si>
  <si>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</si>
  <si>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</si>
  <si>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</si>
  <si>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</si>
  <si>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</si>
  <si>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</si>
  <si>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</si>
  <si>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</si>
  <si>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</si>
  <si>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</si>
  <si>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</si>
  <si>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</si>
  <si>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</si>
  <si>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Descarga de dormentes (VIA1 TRM)</t>
  </si>
  <si>
    <t>Oportunidade de FX após às 13h00 / Depende do fluxo da circulação</t>
  </si>
  <si>
    <t>Ag. TP Pronto para alinhamento de FX</t>
  </si>
  <si>
    <t>Solicitado MC1 ás 07h59, autorizado na VIA às 08h00 / Em inspeção entre TCS-TRP</t>
  </si>
  <si>
    <t>Acionado Maquinistas Maicon + Alex / Em deslocamento</t>
  </si>
  <si>
    <t>Socaria mecanizada (Condicionado liberação avaria)</t>
  </si>
  <si>
    <t>Prev. Solicitar MC1 após às 12h00 devido manutenção</t>
  </si>
  <si>
    <t>ZFH-ZPD</t>
  </si>
  <si>
    <t>ZFHZPD</t>
  </si>
  <si>
    <t xml:space="preserve">Deslocamento </t>
  </si>
  <si>
    <t>Ag. Confirmação da CCO para deslocamento em D, entre ZFH-ZPD</t>
  </si>
  <si>
    <t>Ag. Solicitar MC1 / Prev. 10h00</t>
  </si>
  <si>
    <t>Ag. Solicitar MC1 / Prev. 08h30</t>
  </si>
  <si>
    <t>ZIQ174</t>
  </si>
  <si>
    <t>Realizando MNB em POV (recuando) para partir com o W57</t>
  </si>
  <si>
    <t>ZPD-ZJU</t>
  </si>
  <si>
    <t>ZPDZJU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</si>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</sst>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211" activePane="bottomRight" state="frozen"/>
      <selection pane="bottomRight" activeCell="O226" sqref="O2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1</v>
      </c>
      <c r="BI204" s="16"/>
      <c r="BJ204" s="16" t="s">
        <v>1606</v>
      </c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1607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1</v>
      </c>
      <c r="BI205" s="16"/>
      <c r="BJ205" s="16" t="s">
        <v>1606</v>
      </c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1</v>
      </c>
      <c r="BI206" s="16"/>
      <c r="BJ206" s="16" t="s">
        <v>1608</v>
      </c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1</v>
      </c>
      <c r="BI207" s="16"/>
      <c r="BJ207" s="16" t="s">
        <v>1609</v>
      </c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1610</v>
      </c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1</v>
      </c>
      <c r="BI209" s="16"/>
      <c r="BJ209" s="16" t="s">
        <v>1611</v>
      </c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1</v>
      </c>
      <c r="BI210" s="16"/>
      <c r="BJ210" s="16" t="s">
        <v>1611</v>
      </c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1612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1</v>
      </c>
      <c r="BI211" s="16"/>
      <c r="BJ211" s="16" t="s">
        <v>1613</v>
      </c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1614</v>
      </c>
      <c r="N212" s="204" t="s">
        <v>1615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1616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1617</v>
      </c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1</v>
      </c>
      <c r="BI213" s="16"/>
      <c r="BJ213" s="16" t="s">
        <v>1618</v>
      </c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1</v>
      </c>
      <c r="BI214" s="16"/>
      <c r="BJ214" s="16" t="s">
        <v>1619</v>
      </c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 t="s">
        <v>1621</v>
      </c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1605</v>
      </c>
      <c r="X219" s="218" t="s">
        <v>963</v>
      </c>
      <c r="Y219" s="158"/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1607</v>
      </c>
      <c r="X220" s="218" t="s">
        <v>963</v>
      </c>
      <c r="Y220" s="158"/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8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/>
      <c r="Z221" s="158" t="s">
        <v>964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/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8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1559</v>
      </c>
      <c r="X222" s="218" t="s">
        <v>963</v>
      </c>
      <c r="Y222" s="158"/>
      <c r="Z222" s="158" t="s">
        <v>968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8"/>
        <v/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/>
      <c r="AS223" s="242"/>
      <c r="AT223" s="242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8"/>
        <v/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608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/>
      <c r="AS224" s="242"/>
      <c r="AT224" s="242"/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/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8"/>
        <v/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0.5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1612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608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8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490</v>
      </c>
      <c r="I226" s="173" t="s">
        <v>476</v>
      </c>
      <c r="J226" s="217">
        <v>78</v>
      </c>
      <c r="K226" s="217">
        <v>303</v>
      </c>
      <c r="L226" s="83" t="s">
        <v>608</v>
      </c>
      <c r="M226" s="204" t="s">
        <v>1622</v>
      </c>
      <c r="N226" s="204" t="s">
        <v>1623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1616</v>
      </c>
      <c r="X226" s="218" t="s">
        <v>963</v>
      </c>
      <c r="Y226" s="158" t="s">
        <v>966</v>
      </c>
      <c r="Z226" s="158" t="s">
        <v>964</v>
      </c>
      <c r="AA226" s="83" t="s">
        <v>608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</v>
      </c>
      <c r="AL226" s="278" t="str">
        <f>IF(BS_CONTROLE[[#This Row],[Local - Encerramento]]=0, "-", BS_CONTROLE[[#This Row],[Local - Encerramento]])</f>
        <v>ZJU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8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217">
        <v>244</v>
      </c>
      <c r="L227" s="83">
        <v>250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608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244</v>
      </c>
      <c r="AQ227" s="280">
        <f>IF(BS_CONTROLE[[#This Row],[KM - Fim]]=0, "-", BS_CONTROLE[[#This Row],[KM - Fim]])</f>
        <v>250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8"/>
        <v/>
      </c>
    </row>
    <row r="228" spans="1:72" hidden="1">
      <c r="A228" s="50" t="str">
        <f t="shared" si="22"/>
        <v>E1846009</v>
      </c>
      <c r="B228" s="171">
        <v>46009</v>
      </c>
      <c r="C228" s="8">
        <f>IF(BS_CONTROLE[[#This Row],[DATA]]="","",WEEKNUM(BS_CONTROLE[[#This Row],[DATA]]))</f>
        <v>51</v>
      </c>
      <c r="D228" s="51" t="s">
        <v>756</v>
      </c>
      <c r="E228" s="314">
        <v>192</v>
      </c>
      <c r="F228" s="172" t="s">
        <v>610</v>
      </c>
      <c r="G228" s="9" t="str">
        <f>IF(D228="","*",VLOOKUP(F228,BS_ATIVIDADE[#All],3,FALSE))</f>
        <v>CAMINHÂO - SOLDA</v>
      </c>
      <c r="H228" s="204" t="str" cm="1">
        <f t="array" ref="H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8" s="204" t="str" cm="1">
        <f t="array" ref="I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8" s="217">
        <v>78</v>
      </c>
      <c r="K228" s="217">
        <v>175</v>
      </c>
      <c r="L228" s="83">
        <v>178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8" s="173">
        <v>0.35416666666666669</v>
      </c>
      <c r="P228" s="173">
        <v>0.125</v>
      </c>
      <c r="Q228" s="83">
        <v>3</v>
      </c>
      <c r="R228" s="10" t="str">
        <f>IFERROR(_xlfn.XLOOKUP(F228, BS_ATIVIDADE[ATIVIDADE],BS_ATIVIDADE[UNIDADE] ), "*")</f>
        <v>Nº DE SOLDA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1286</v>
      </c>
      <c r="W228" s="173" t="s">
        <v>1591</v>
      </c>
      <c r="X228" s="218" t="s">
        <v>963</v>
      </c>
      <c r="Y228" s="158" t="s">
        <v>966</v>
      </c>
      <c r="Z228" s="158" t="s">
        <v>964</v>
      </c>
      <c r="AA228" s="83">
        <v>1</v>
      </c>
      <c r="AB228" s="70" t="s">
        <v>954</v>
      </c>
      <c r="AC228" s="70" t="s">
        <v>608</v>
      </c>
      <c r="AD228" s="173">
        <v>0.29166666666666669</v>
      </c>
      <c r="AE228" s="83">
        <v>6252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CAMINHÃO DE SOLDA</v>
      </c>
      <c r="AJ228" s="9" t="str">
        <f>IF(D228="","*",VLOOKUP(AI228,BS_ATIVIDADE[#Data],3,FALSE))</f>
        <v>CAMINHÂO - SOLDA</v>
      </c>
      <c r="AK228" s="278" t="str">
        <f>IF(BS_CONTROLE[[#This Row],[Local - Partida]]=0, "-", BS_CONTROLE[[#This Row],[Local - Partida]])</f>
        <v>ZIQ-ZQY</v>
      </c>
      <c r="AL228" s="278" t="str">
        <f>IF(BS_CONTROLE[[#This Row],[Local - Encerramento]]=0, "-", BS_CONTROLE[[#This Row],[Local - Encerramento]])</f>
        <v>ZIQ-ZQY</v>
      </c>
      <c r="AM228" s="278" t="str">
        <f>IF(BS_CONTROLE[[#This Row],[Entre - Estações]]=0, "-", BS_CONTROLE[[#This Row],[Entre - Estações]])</f>
        <v>ZIQ-ZQY</v>
      </c>
      <c r="AN228" s="278" t="str">
        <f>IF(BS_CONTROLE[[#This Row],[SB]]=0, "-", BS_CONTROLE[[#This Row],[SB]])</f>
        <v>ZIQZQY</v>
      </c>
      <c r="AO228" s="279">
        <f>IF(BS_CONTROLE[[#This Row],[SUB]]=0, "-", BS_CONTROLE[[#This Row],[SUB]])</f>
        <v>78</v>
      </c>
      <c r="AP228" s="280">
        <f>IF(BS_CONTROLE[[#This Row],[KM - Inicio]]=0, "-", BS_CONTROLE[[#This Row],[KM - Inicio]])</f>
        <v>175</v>
      </c>
      <c r="AQ228" s="280">
        <f>IF(BS_CONTROLE[[#This Row],[KM - Fim]]=0, "-", BS_CONTROLE[[#This Row],[KM - Fim]])</f>
        <v>178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Nº DE SOLDA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Higor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1624</v>
      </c>
      <c r="D5" s="373"/>
      <c r="E5" s="373"/>
      <c r="F5" s="373"/>
      <c r="G5" s="373"/>
      <c r="H5" s="373"/>
      <c r="I5" s="373"/>
      <c r="J5" s="374"/>
      <c r="K5" s="375" t="s">
        <v>1625</v>
      </c>
      <c r="L5" s="376"/>
      <c r="M5" s="376"/>
      <c r="N5" s="376"/>
      <c r="O5" s="377" t="s">
        <v>1626</v>
      </c>
      <c r="P5" s="378"/>
      <c r="Q5" s="379"/>
    </row>
    <row r="6" spans="1:17" s="93" customFormat="1" ht="15.75" customHeight="1">
      <c r="A6" s="87" t="s">
        <v>1627</v>
      </c>
      <c r="B6" s="94" t="s">
        <v>1628</v>
      </c>
      <c r="C6" s="95" t="s">
        <v>1170</v>
      </c>
      <c r="D6" s="96" t="s">
        <v>1171</v>
      </c>
      <c r="E6" s="95" t="s">
        <v>1629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1630</v>
      </c>
      <c r="M6" s="139" t="s">
        <v>627</v>
      </c>
      <c r="N6" s="140" t="s">
        <v>1165</v>
      </c>
      <c r="O6" s="246" t="s">
        <v>1208</v>
      </c>
      <c r="P6" s="157"/>
      <c r="Q6" s="193" t="s">
        <v>1631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1</v>
      </c>
      <c r="P206" s="90"/>
      <c r="Q206" s="145" t="str">
        <f>IF($A$2=1,IF(FN_MC!BJ205="","*",FN_MC!BJ205),IF(FN_MC!BK205="","*",FN_MC!BK205))</f>
        <v>Oportunidade de FX após às 12h00 / Acionamento dos Maquinistas às 10h00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1</v>
      </c>
      <c r="P207" s="90"/>
      <c r="Q207" s="145" t="str">
        <f>IF($A$2=1,IF(FN_MC!BJ206="","*",FN_MC!BJ206),IF(FN_MC!BK206="","*",FN_MC!BK206))</f>
        <v>Oportunidade de FX após às 13h00 / Depende do fluxo da circulação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1</v>
      </c>
      <c r="P208" s="90"/>
      <c r="Q208" s="145" t="str">
        <f>IF($A$2=1,IF(FN_MC!BJ207="","*",FN_MC!BJ207),IF(FN_MC!BK207="","*",FN_MC!BK207))</f>
        <v>Ag. TP Pronto para alinhamento de FX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1</v>
      </c>
      <c r="P210" s="90"/>
      <c r="Q210" s="145" t="str">
        <f>IF($A$2=1,IF(FN_MC!BJ209="","*",FN_MC!BJ209),IF(FN_MC!BK209="","*",FN_MC!BK209))</f>
        <v>Acionado Maquinistas Maicon + Alex / Em deslocamento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1</v>
      </c>
      <c r="P211" s="90"/>
      <c r="Q211" s="145" t="str">
        <f>IF($A$2=1,IF(FN_MC!BJ210="","*",FN_MC!BJ210),IF(FN_MC!BK210="","*",FN_MC!BK210))</f>
        <v>Acionado Maquinistas Maicon + Alex / Em deslocamento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1</v>
      </c>
      <c r="P212" s="90"/>
      <c r="Q212" s="145" t="str">
        <f>IF($A$2=1,IF(FN_MC!BJ211="","*",FN_MC!BJ211),IF(FN_MC!BK211="","*",FN_MC!BK211))</f>
        <v>Prev. Solicitar MC1 após às 12h00 devido manutenção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Ag. Confirmação da CCO para deslocamento em D, entre ZFH-ZPD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1</v>
      </c>
      <c r="P214" s="90"/>
      <c r="Q214" s="145" t="str">
        <f>IF($A$2=1,IF(FN_MC!BJ213="","*",FN_MC!BJ213),IF(FN_MC!BK213="","*",FN_MC!BK213))</f>
        <v>Ag. Solicitar MC1 / Prev. 10h00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1</v>
      </c>
      <c r="P215" s="90"/>
      <c r="Q215" s="145" t="str">
        <f>IF($A$2=1,IF(FN_MC!BJ214="","*",FN_MC!BJ214),IF(FN_MC!BK214="","*",FN_MC!BK214))</f>
        <v>Ag. Solicitar MC1 / Prev. 08h30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Realizando MNB em POV (recuando) para partir com o W57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0.5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244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244</v>
      </c>
      <c r="N227" s="141" t="str">
        <f>IF(FN_MC!AM227="","*",FN_MC!AM227)</f>
        <v>ZVT-ZDK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E18</v>
      </c>
      <c r="F228" s="99" t="str">
        <f>IF(FN_MC!H228="","*",FN_MC!H228)</f>
        <v>ZIQ-ZQY</v>
      </c>
      <c r="G228" s="99" t="str">
        <f>IF(FN_MC!M228="","*",FN_MC!M228)</f>
        <v>ZIQ-ZQY</v>
      </c>
      <c r="H228" s="154">
        <f>IF(FN_MC!K228="","*",FN_MC!K228)</f>
        <v>175</v>
      </c>
      <c r="I228" s="132">
        <f>IF(FN_MC!O228="","*",FN_MC!O228)</f>
        <v>0.35416666666666669</v>
      </c>
      <c r="J228" s="132">
        <f>IF(FN_MC!P228="","*",FN_MC!P228)</f>
        <v>0.125</v>
      </c>
      <c r="K228" s="141" t="str">
        <f>IF(FN_MC!AK228="","*",FN_MC!AK228)</f>
        <v>ZIQ-ZQY</v>
      </c>
      <c r="L228" s="141" t="str">
        <f>IF(FN_MC!AM228="","*",FN_MC!AM228)</f>
        <v>ZIQ-ZQY</v>
      </c>
      <c r="M228" s="141">
        <f>IF(FN_MC!AP228="","*",FN_MC!AP228)</f>
        <v>175</v>
      </c>
      <c r="N228" s="141" t="str">
        <f>IF(FN_MC!AM228="","*",FN_MC!AM228)</f>
        <v>ZIQ-ZQY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1632</v>
      </c>
      <c r="W1" s="385"/>
      <c r="X1" s="385"/>
      <c r="Y1" s="104"/>
    </row>
    <row r="2" spans="1:25" s="100" customFormat="1" ht="11.25" customHeight="1">
      <c r="A2" s="105" t="s">
        <v>1633</v>
      </c>
      <c r="B2" s="105" t="s">
        <v>1628</v>
      </c>
      <c r="C2" s="105" t="s">
        <v>603</v>
      </c>
      <c r="D2" s="106" t="s">
        <v>1170</v>
      </c>
      <c r="E2" s="106" t="s">
        <v>1171</v>
      </c>
      <c r="F2" s="106" t="s">
        <v>1627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1634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Carregamneto de dormentes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Oportunidade</v>
      </c>
      <c r="C219" s="109" t="str">
        <f>IF(FN_MC!Z221="","*",FN_MC!Z221)</f>
        <v>P1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Oportunidade</v>
      </c>
      <c r="C220" s="109" t="str">
        <f>IF(FN_MC!Z222="","*",FN_MC!Z222)</f>
        <v>P2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Solda  - Condicionado á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0.5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1055</v>
      </c>
      <c r="X223" s="112">
        <f ca="1">_xlfn.XLOOKUP(G223&amp;$X$2,BS_CONTROLE[CHAVE],BS_CONTROLE[Quantidade_11],"-")</f>
        <v>324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</v>
      </c>
      <c r="J224" s="110" t="str">
        <f>IF(FN_MC!I226="","*",FN_MC!I226)</f>
        <v>ZJU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M</v>
      </c>
      <c r="T224" s="110" t="str">
        <f>IF(FN_MC!V226="","*",FN_MC!V226)</f>
        <v xml:space="preserve">Fernanda </v>
      </c>
      <c r="U224" s="110" t="str">
        <f>IF(FN_MC!W226="","*",FN_MC!W226)</f>
        <v xml:space="preserve">Deslocamento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244</v>
      </c>
      <c r="O225" s="290">
        <f>IF(FN_MC!L227="","*",FN_MC!L227)</f>
        <v>250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P1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E18</v>
      </c>
      <c r="H226" s="110" t="str">
        <f>IF(FN_MC!F228="","*",FN_MC!F228)</f>
        <v>CAMINHÃO DE SOLDA</v>
      </c>
      <c r="I226" s="110" t="str">
        <f>IF(FN_MC!H228="","*",FN_MC!H228)</f>
        <v>ZIQ-ZQY</v>
      </c>
      <c r="J226" s="110" t="str">
        <f>IF(FN_MC!I228="","*",FN_MC!I228)</f>
        <v>ZIQ-ZQY</v>
      </c>
      <c r="K226" s="110" t="str">
        <f>IF(FN_MC!M228="","*",FN_MC!M228)</f>
        <v>ZIQ-ZQY</v>
      </c>
      <c r="L226" s="110" t="str">
        <f>IF(FN_MC!N228="","*",FN_MC!N228)</f>
        <v>ZIQZQY</v>
      </c>
      <c r="M226" s="111">
        <f>IF(FN_MC!J228="","*",FN_MC!J228)</f>
        <v>78</v>
      </c>
      <c r="N226" s="290">
        <f>IF(FN_MC!K228="","*",FN_MC!K228)</f>
        <v>175</v>
      </c>
      <c r="O226" s="290">
        <f>IF(FN_MC!L228="","*",FN_MC!L228)</f>
        <v>178</v>
      </c>
      <c r="P226" s="111"/>
      <c r="Q226" s="128">
        <f>IF(FN_MC!O228="","*",FN_MC!O228)</f>
        <v>0.35416666666666669</v>
      </c>
      <c r="R226" s="128">
        <f>IF(FN_MC!P228="","*",FN_MC!P228)</f>
        <v>0.125</v>
      </c>
      <c r="S226" s="110" t="str">
        <f>IF(FN_MC!Q228="","*",CONCATENATE(FN_MC!Q228," ",FN_MC!R228))</f>
        <v>3 Nº DE SOLDA</v>
      </c>
      <c r="T226" s="110" t="str">
        <f>IF(FN_MC!V228="","*",FN_MC!V228)</f>
        <v>Higor</v>
      </c>
      <c r="U226" s="110" t="str">
        <f>IF(FN_MC!W228="","*",FN_MC!W228)</f>
        <v>Caminhão de solda</v>
      </c>
      <c r="V226" s="112">
        <f ca="1">_xlfn.XLOOKUP(G226&amp;$V$2,BS_CONTROLE[CHAVE],BS_CONTROLE[Quantidade_11],"-")</f>
        <v>4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1635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1636</v>
      </c>
      <c r="C2" s="95" t="s">
        <v>1156</v>
      </c>
      <c r="D2" s="95" t="s">
        <v>596</v>
      </c>
      <c r="E2" s="95" t="s">
        <v>1637</v>
      </c>
      <c r="F2" s="95" t="s">
        <v>1638</v>
      </c>
      <c r="G2" s="95" t="s">
        <v>1639</v>
      </c>
      <c r="H2" s="95" t="s">
        <v>1640</v>
      </c>
      <c r="I2" s="95" t="s">
        <v>1641</v>
      </c>
      <c r="J2" s="95" t="s">
        <v>1642</v>
      </c>
      <c r="K2" s="131" t="s">
        <v>1643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*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-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-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</v>
      </c>
      <c r="F209" s="137" t="str">
        <f>IF(FN_MC!M226="","*",FN_MC!M226)</f>
        <v>ZPD-ZJU</v>
      </c>
      <c r="G209" s="121" t="str">
        <f>IF(FN_MC!I226="","*",FN_MC!I226)</f>
        <v>ZJU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 t="str">
        <f>IF(FN_MC!AA226="","*",FN_MC!AA226)</f>
        <v>-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-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E18</v>
      </c>
      <c r="E211" s="121" t="str">
        <f>IF(FN_MC!H228="","*",FN_MC!H228)</f>
        <v>ZIQ-ZQY</v>
      </c>
      <c r="F211" s="137" t="str">
        <f>IF(FN_MC!M228="","*",FN_MC!M228)</f>
        <v>ZIQ-ZQY</v>
      </c>
      <c r="G211" s="121" t="str">
        <f>IF(FN_MC!I228="","*",FN_MC!I228)</f>
        <v>ZIQ-ZQY</v>
      </c>
      <c r="H211" s="121" t="str">
        <f>IF(FN_MC!AB228="","*",FN_MC!AB228)</f>
        <v>FIXO</v>
      </c>
      <c r="I211" s="121" t="str">
        <f>IF(FN_MC!AC228="","*",FN_MC!AC228)</f>
        <v>-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1644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1645</v>
      </c>
      <c r="C4" s="322" t="s">
        <v>1646</v>
      </c>
      <c r="D4" s="322" t="s">
        <v>1647</v>
      </c>
      <c r="E4" s="322" t="s">
        <v>1648</v>
      </c>
      <c r="F4" s="322" t="s">
        <v>6</v>
      </c>
      <c r="G4" s="322" t="s">
        <v>1649</v>
      </c>
      <c r="H4" s="192"/>
    </row>
    <row r="5" spans="1:8">
      <c r="A5" s="192"/>
      <c r="B5" s="323" t="s">
        <v>1650</v>
      </c>
      <c r="C5" s="323">
        <v>309525</v>
      </c>
      <c r="D5" s="323" t="s">
        <v>1651</v>
      </c>
      <c r="E5" s="323" t="s">
        <v>842</v>
      </c>
      <c r="F5" s="323" t="s">
        <v>1652</v>
      </c>
      <c r="G5" s="324">
        <v>46296</v>
      </c>
      <c r="H5" s="192"/>
    </row>
    <row r="6" spans="1:8">
      <c r="A6" s="192"/>
      <c r="B6" s="323" t="s">
        <v>1653</v>
      </c>
      <c r="C6" s="323">
        <v>256875</v>
      </c>
      <c r="D6" s="323" t="s">
        <v>1654</v>
      </c>
      <c r="E6" s="323" t="s">
        <v>842</v>
      </c>
      <c r="F6" s="323" t="s">
        <v>1652</v>
      </c>
      <c r="G6" s="324">
        <v>46296</v>
      </c>
      <c r="H6" s="192"/>
    </row>
    <row r="7" spans="1:8">
      <c r="A7" s="192"/>
      <c r="B7" s="323" t="s">
        <v>1655</v>
      </c>
      <c r="C7" s="323">
        <v>257278</v>
      </c>
      <c r="D7" s="323" t="s">
        <v>1656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1657</v>
      </c>
      <c r="C8" s="323">
        <v>261794</v>
      </c>
      <c r="D8" s="323" t="s">
        <v>1658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1659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1660</v>
      </c>
      <c r="E3" s="319" t="s">
        <v>1661</v>
      </c>
      <c r="F3" s="319" t="s">
        <v>1662</v>
      </c>
      <c r="G3" s="319" t="s">
        <v>1663</v>
      </c>
      <c r="H3" s="319" t="s">
        <v>1664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1665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1666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2025-12-17T16:17:46Z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