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61" documentId="120_S{118792C3-22EF-5104-A093-F22BFE3913F3}" xr6:coauthVersionLast="47" xr6:coauthVersionMax="47" xr10:uidLastSave="{C0AC5BF5-E9F1-42FC-955A-49D4E5E0314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68" i="1" a="1"/>
  <c r="N68" i="1" s="1"/>
  <c r="M68" i="1" a="1"/>
  <c r="M68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Q54" i="1"/>
  <c r="AJ54" i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L62" i="15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4" i="15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5" i="15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<sst xmlns="http://schemas.openxmlformats.org/spreadsheetml/2006/main" count="3454" uniqueCount="1173">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</sst>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56" activePane="topRight" state="frozen"/>
      <selection pane="topRight" activeCell="D68" sqref="D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5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IF(D53="","*",IFERROR(IF(ISODD(COUNT(AS53:AX1051)),"ERRO",SUM((AT53-AS53),(AV53-AU53),(AX53-AW53))),"ERRO"))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W57</v>
      </c>
      <c r="B66" s="105"/>
      <c r="C66" s="138" t="str">
        <f>IF(BS_CONTROLE[[#This Row],[DATA]]="","",WEEKNUM(BS_CONTROLE[[#This Row],[DATA]]))</f>
        <v/>
      </c>
      <c r="D66" s="200" t="s">
        <v>913</v>
      </c>
      <c r="E66" s="201"/>
      <c r="F66" s="129" t="s">
        <v>398</v>
      </c>
      <c r="G66" s="146" t="str">
        <f>IF(D66="","*",VLOOKUP(F66,BS_ATIVIDADE[],3,FALSE))</f>
        <v>OUTROS</v>
      </c>
      <c r="H66" s="203" t="s">
        <v>80</v>
      </c>
      <c r="I66" s="203" t="s">
        <v>283</v>
      </c>
      <c r="J66" s="130">
        <v>73</v>
      </c>
      <c r="K66" s="130">
        <v>372</v>
      </c>
      <c r="L66" s="108">
        <v>204</v>
      </c>
      <c r="M66" s="130" t="s">
        <v>914</v>
      </c>
      <c r="N66" s="130" t="s">
        <v>915</v>
      </c>
      <c r="O66" s="109">
        <v>0.41666666666666669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DESLOCAMENTO</v>
      </c>
      <c r="AJ66" s="9" t="str">
        <f>IF(BS_CONTROLE[[#This Row],[Atividade]]=0, "-", BS_CONTROLE[[#This Row],[Atividade]])</f>
        <v>DESLOCAMENTO</v>
      </c>
      <c r="AK66" s="31" t="str">
        <f>BS_CONTROLE[[#This Row],[Local - Partida]]</f>
        <v>ZJA</v>
      </c>
      <c r="AL66" s="31" t="str">
        <f>BS_CONTROLE[[#This Row],[Local - Encerramento]]</f>
        <v>ZRU</v>
      </c>
      <c r="AM66" s="108" t="str">
        <f>IF(BS_CONTROLE[[#This Row],[Entre - Estações]]=0, "-", BS_CONTROLE[[#This Row],[Entre - Estações]])</f>
        <v>ZJA-ZRU</v>
      </c>
      <c r="AN66" s="108" t="str">
        <f>IF(BS_CONTROLE[[#This Row],[SB]]=0, "-", BS_CONTROLE[[#This Row],[SB]])</f>
        <v>ZJAZRU</v>
      </c>
      <c r="AO66" s="108">
        <f>IF(BS_CONTROLE[[#This Row],[SUB]]=0, "-", BS_CONTROLE[[#This Row],[SUB]])</f>
        <v>73</v>
      </c>
      <c r="AP66" s="108">
        <f>BS_CONTROLE[[#This Row],[KM - Inicio]]</f>
        <v>372</v>
      </c>
      <c r="AQ66" s="108">
        <f>BS_CONTROLE[[#This Row],[KM - Inicio]]</f>
        <v>372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IF(D66="","*",IFERROR(IF(ISODD(COUNT(AS66:AX1060)),"ERRO",SUM((AT66-AS66),(AV66-AU66),(AX66-AW66))),"ERRO"))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/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V8846086</v>
      </c>
      <c r="B68" s="105">
        <v>46086</v>
      </c>
      <c r="C68" s="138">
        <f>IF(BS_CONTROLE[[#This Row],[DATA]]="","",WEEKNUM(BS_CONTROLE[[#This Row],[DATA]]))</f>
        <v>10</v>
      </c>
      <c r="D68" s="186" t="s">
        <v>590</v>
      </c>
      <c r="E68" s="187">
        <v>367</v>
      </c>
      <c r="F68" s="129" t="s">
        <v>489</v>
      </c>
      <c r="G68" s="146" t="str">
        <f>IF(D68="","*",VLOOKUP(F68,BS_ATIVIDADE[],3,FALSE))</f>
        <v>MECANIZAÇÃO - SOCADORA</v>
      </c>
      <c r="H68" s="109" t="s">
        <v>43</v>
      </c>
      <c r="I68" s="109" t="s">
        <v>41</v>
      </c>
      <c r="J68" s="108">
        <v>73</v>
      </c>
      <c r="K68" s="108">
        <v>309</v>
      </c>
      <c r="L68" s="108">
        <v>305</v>
      </c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8" s="109">
        <v>0.35416666666666669</v>
      </c>
      <c r="P68" s="109">
        <v>8.3333333333333329E-2</v>
      </c>
      <c r="Q68" s="108">
        <v>1020</v>
      </c>
      <c r="R68" s="10" t="str">
        <f>IFERROR(_xlfn.XLOOKUP(F68, BS_ATIVIDADE[ATIVIDADE],BS_ATIVIDADE[UNIDADE] ), "*")</f>
        <v>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828</v>
      </c>
      <c r="W68" s="155" t="s">
        <v>829</v>
      </c>
      <c r="X68" s="107" t="s">
        <v>862</v>
      </c>
      <c r="Y68" s="132"/>
      <c r="Z68" s="107"/>
      <c r="AA68" s="108">
        <v>1</v>
      </c>
      <c r="AB68" s="106" t="s">
        <v>830</v>
      </c>
      <c r="AC68" s="156" t="s">
        <v>831</v>
      </c>
      <c r="AD68" s="110">
        <v>0.29166666666666669</v>
      </c>
      <c r="AE68" s="108">
        <v>6214</v>
      </c>
      <c r="AF68" s="108">
        <v>6238</v>
      </c>
      <c r="AG68" s="108" t="s">
        <v>384</v>
      </c>
      <c r="AH68" s="15"/>
      <c r="AI68" s="129" t="str">
        <f>IF(BS_CONTROLE[[#This Row],[Atividade]]=0, "-", BS_CONTROLE[[#This Row],[Atividade]])</f>
        <v>MECANIZAÇÃO - SOCADORA</v>
      </c>
      <c r="AJ68" s="9" t="str">
        <f>IF(BS_CONTROLE[[#This Row],[Atividade]]=0, "-", BS_CONTROLE[[#This Row],[Atividade]])</f>
        <v>MECANIZAÇÃO - SOCADORA</v>
      </c>
      <c r="AK68" s="31" t="str">
        <f>BS_CONTROLE[[#This Row],[Local - Partida]]</f>
        <v>ZDP2</v>
      </c>
      <c r="AL68" s="31" t="str">
        <f>BS_CONTROLE[[#This Row],[Local - Encerramento]]</f>
        <v>ZDP</v>
      </c>
      <c r="AM68" s="108" t="str">
        <f>IF(BS_CONTROLE[[#This Row],[Entre - Estações]]=0, "-", BS_CONTROLE[[#This Row],[Entre - Estações]])</f>
        <v>ZVP-ZGI</v>
      </c>
      <c r="AN68" s="108" t="str">
        <f>IF(BS_CONTROLE[[#This Row],[SB]]=0, "-", BS_CONTROLE[[#This Row],[SB]])</f>
        <v>ZVP312</v>
      </c>
      <c r="AO68" s="108">
        <f>IF(BS_CONTROLE[[#This Row],[SUB]]=0, "-", BS_CONTROLE[[#This Row],[SUB]])</f>
        <v>73</v>
      </c>
      <c r="AP68" s="108">
        <f>BS_CONTROLE[[#This Row],[KM - Inicio]]</f>
        <v>309</v>
      </c>
      <c r="AQ68" s="108">
        <f>BS_CONTROLE[[#This Row],[KM - Inicio]]</f>
        <v>309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IF(D68="","*",IFERROR(IF(ISODD(COUNT(AS68:AX1062)),"ERRO",SUM((AT68-AS68),(AV68-AU68),(AX68-AW68))),"ERRO"))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V1946086</v>
      </c>
      <c r="B69" s="105">
        <v>46086</v>
      </c>
      <c r="C69" s="138">
        <f>IF(BS_CONTROLE[[#This Row],[DATA]]="","",WEEKNUM(BS_CONTROLE[[#This Row],[DATA]]))</f>
        <v>10</v>
      </c>
      <c r="D69" s="200" t="s">
        <v>926</v>
      </c>
      <c r="E69" s="201"/>
      <c r="F69" s="129" t="s">
        <v>597</v>
      </c>
      <c r="G69" s="146" t="str">
        <f>IF(D69="","*",VLOOKUP(F69,BS_ATIVIDADE[],3,FALSE))</f>
        <v>OUTROS</v>
      </c>
      <c r="H69" s="203" t="s">
        <v>21</v>
      </c>
      <c r="I69" s="203" t="s">
        <v>41</v>
      </c>
      <c r="J69" s="130">
        <v>73</v>
      </c>
      <c r="K69" s="130">
        <v>282</v>
      </c>
      <c r="L69" s="108">
        <v>288.60000000000002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69" s="13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69" s="109">
        <v>0.375</v>
      </c>
      <c r="P69" s="109">
        <v>6.25E-2</v>
      </c>
      <c r="Q69" s="108">
        <v>800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08" t="s">
        <v>882</v>
      </c>
      <c r="X69" s="107" t="s">
        <v>825</v>
      </c>
      <c r="Y69" s="132"/>
      <c r="Z69" s="107"/>
      <c r="AA69" s="196"/>
      <c r="AB69" s="197"/>
      <c r="AC69" s="197"/>
      <c r="AD69" s="198"/>
      <c r="AE69" s="196"/>
      <c r="AF69" s="196"/>
      <c r="AG69" s="130"/>
      <c r="AH69" s="15"/>
      <c r="AI69" s="129" t="str">
        <f>IF(BS_CONTROLE[[#This Row],[Atividade]]=0, "-", BS_CONTROLE[[#This Row],[Atividade]])</f>
        <v>VARRIÇÃO</v>
      </c>
      <c r="AJ69" s="9" t="str">
        <f>IF(BS_CONTROLE[[#This Row],[Atividade]]=0, "-", BS_CONTROLE[[#This Row],[Atividade]])</f>
        <v>VARRIÇÃO</v>
      </c>
      <c r="AK69" s="31" t="str">
        <f>BS_CONTROLE[[#This Row],[Local - Partida]]</f>
        <v>ZEC2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ZKY-ZZM</v>
      </c>
      <c r="AN69" s="108">
        <f>IF(BS_CONTROLE[[#This Row],[SB]]=0, "-", BS_CONTROLE[[#This Row],[SB]])</f>
        <v>282286</v>
      </c>
      <c r="AO69" s="108">
        <f>IF(BS_CONTROLE[[#This Row],[SUB]]=0, "-", BS_CONTROLE[[#This Row],[SUB]])</f>
        <v>73</v>
      </c>
      <c r="AP69" s="108">
        <f>BS_CONTROLE[[#This Row],[KM - Inicio]]</f>
        <v>282</v>
      </c>
      <c r="AQ69" s="108">
        <f>BS_CONTROLE[[#This Row],[KM - Inicio]]</f>
        <v>282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IF(D69="","*",IFERROR(IF(ISODD(COUNT(AS69:AX1063)),"ERRO",SUM((AT69-AS69),(AV69-AU69),(AX69-AW69))),"ERRO"))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 hidden="1">
      <c r="A70" s="47" t="str">
        <f t="shared" si="2"/>
        <v>V4046086</v>
      </c>
      <c r="B70" s="105">
        <v>46086</v>
      </c>
      <c r="C70" s="138">
        <f>IF(BS_CONTROLE[[#This Row],[DATA]]="","",WEEKNUM(BS_CONTROLE[[#This Row],[DATA]]))</f>
        <v>10</v>
      </c>
      <c r="D70" s="107" t="s">
        <v>552</v>
      </c>
      <c r="E70" s="163">
        <v>52</v>
      </c>
      <c r="F70" s="129" t="s">
        <v>489</v>
      </c>
      <c r="G70" s="146" t="str">
        <f>IF(D70="","*",VLOOKUP(F70,BS_ATIVIDADE[],3,FALSE))</f>
        <v>MECANIZAÇÃO - SOCADORA</v>
      </c>
      <c r="H70" s="109" t="s">
        <v>21</v>
      </c>
      <c r="I70" s="109" t="s">
        <v>21</v>
      </c>
      <c r="J70" s="108">
        <v>73</v>
      </c>
      <c r="K70" s="108">
        <v>282</v>
      </c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0" s="13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0" s="109"/>
      <c r="P70" s="109"/>
      <c r="Q70" s="108"/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ZEC2</v>
      </c>
      <c r="AL70" s="31" t="str">
        <f>BS_CONTROLE[[#This Row],[Local - Encerramento]]</f>
        <v>ZEC2</v>
      </c>
      <c r="AM70" s="108" t="str">
        <f>IF(BS_CONTROLE[[#This Row],[Entre - Estações]]=0, "-", BS_CONTROLE[[#This Row],[Entre - Estações]])</f>
        <v>ZKY-ZZM</v>
      </c>
      <c r="AN70" s="108">
        <f>IF(BS_CONTROLE[[#This Row],[SB]]=0, "-", BS_CONTROLE[[#This Row],[SB]])</f>
        <v>282286</v>
      </c>
      <c r="AO70" s="108">
        <f>IF(BS_CONTROLE[[#This Row],[SUB]]=0, "-", BS_CONTROLE[[#This Row],[SUB]])</f>
        <v>73</v>
      </c>
      <c r="AP70" s="108">
        <f>BS_CONTROLE[[#This Row],[KM - Inicio]]</f>
        <v>282</v>
      </c>
      <c r="AQ70" s="108">
        <f>BS_CONTROLE[[#This Row],[KM - Inicio]]</f>
        <v>282</v>
      </c>
      <c r="AR70" s="111"/>
      <c r="AS70" s="111"/>
      <c r="AT70" s="111"/>
      <c r="AU70" s="139"/>
      <c r="AV70" s="139"/>
      <c r="AW70" s="14"/>
      <c r="AX70" s="14"/>
      <c r="AY70" s="184">
        <f>IF(D70="","*",IFERROR(IF(ISODD(COUNT(AS70:AX1064)),"ERRO",SUM((AT70-AS70),(AV70-AU70),(AX70-AW70))),"ERRO"))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e">
        <f t="shared" si="3"/>
        <v>#DIV/0!</v>
      </c>
      <c r="BR70" s="19" t="e">
        <f>IF(OR(B70="",F70=""),"*",AY70/P70)</f>
        <v>#DIV/0!</v>
      </c>
      <c r="BS70" s="19" t="e">
        <f>IF(OR(B70="",F70=""),"*",BA70/Q70)</f>
        <v>#DIV/0!</v>
      </c>
      <c r="BT70" s="209" t="str">
        <f t="shared" si="6"/>
        <v/>
      </c>
    </row>
    <row r="71" spans="1:72" hidden="1">
      <c r="A71" s="47" t="str">
        <f t="shared" si="2"/>
        <v>ANTONIO (TF-681)46086</v>
      </c>
      <c r="B71" s="105">
        <v>46086</v>
      </c>
      <c r="C71" s="138">
        <f>IF(BS_CONTROLE[[#This Row],[DATA]]="","",WEEKNUM(BS_CONTROLE[[#This Row],[DATA]]))</f>
        <v>10</v>
      </c>
      <c r="D71" s="107" t="s">
        <v>642</v>
      </c>
      <c r="E71" s="163">
        <v>53</v>
      </c>
      <c r="F71" s="129" t="s">
        <v>566</v>
      </c>
      <c r="G71" s="146" t="str">
        <f>IF(D71="","*",VLOOKUP(F71,BS_ATIVIDADE[],3,FALSE))</f>
        <v>SOLDA</v>
      </c>
      <c r="H71" s="109" t="s">
        <v>384</v>
      </c>
      <c r="I71" s="109" t="s">
        <v>384</v>
      </c>
      <c r="J71" s="108">
        <v>73</v>
      </c>
      <c r="K71" s="108">
        <v>87.5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978</v>
      </c>
      <c r="W71" s="155" t="s">
        <v>867</v>
      </c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ZLQ-ZCZ</v>
      </c>
      <c r="AN71" s="108" t="str">
        <f>IF(BS_CONTROLE[[#This Row],[SB]]=0, "-", BS_CONTROLE[[#This Row],[SB]])</f>
        <v>K84ZCZ</v>
      </c>
      <c r="AO71" s="108">
        <f>IF(BS_CONTROLE[[#This Row],[SUB]]=0, "-", BS_CONTROLE[[#This Row],[SUB]])</f>
        <v>73</v>
      </c>
      <c r="AP71" s="108">
        <f>BS_CONTROLE[[#This Row],[KM - Inicio]]</f>
        <v>87.5</v>
      </c>
      <c r="AQ71" s="108">
        <f>BS_CONTROLE[[#This Row],[KM - Inicio]]</f>
        <v>87.5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979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980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ref="A84:A147" si="7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8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7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8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7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8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ref="BT96:BT107" si="9">IF(BN96="","",SUBSTITUTE(BM96," ","")&amp;SUBSTITUTE(BN96," ",""))</f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9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9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ref="BT84:BT147" si="10">IF(BN108="","",SUBSTITUTE(BM108," ","")&amp;SUBSTITUTE(BN108," ",""))</f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10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ref="A148:A211" si="11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2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3">IF(BN148="","",SUBSTITUTE(BM148," ","")&amp;SUBSTITUTE(BN148," ",""))</f>
        <v/>
      </c>
    </row>
    <row r="149" spans="1:72" hidden="1">
      <c r="A149" s="47" t="str">
        <f t="shared" si="11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2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3"/>
        <v/>
      </c>
    </row>
    <row r="150" spans="1:72" hidden="1">
      <c r="A150" s="47" t="str">
        <f t="shared" si="11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2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3"/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ref="A212:A275" si="14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5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6">IF(BN212="","",SUBSTITUTE(BM212," ","")&amp;SUBSTITUTE(BN212," ",""))</f>
        <v/>
      </c>
    </row>
    <row r="213" spans="1:72" hidden="1">
      <c r="A213" s="47" t="str">
        <f t="shared" si="14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5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6"/>
        <v/>
      </c>
    </row>
    <row r="214" spans="1:72" hidden="1">
      <c r="A214" s="47" t="str">
        <f t="shared" si="14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5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6"/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ref="A276:A339" si="17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8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9">IF(BN276="","",SUBSTITUTE(BM276," ","")&amp;SUBSTITUTE(BN276," ",""))</f>
        <v/>
      </c>
    </row>
    <row r="277" spans="1:72" hidden="1">
      <c r="A277" s="47" t="str">
        <f t="shared" si="17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8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9"/>
        <v/>
      </c>
    </row>
    <row r="278" spans="1:72" hidden="1">
      <c r="A278" s="47" t="str">
        <f t="shared" si="17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8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9"/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ref="A340:A403" si="20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21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2">IF(BN340="","",SUBSTITUTE(BM340," ","")&amp;SUBSTITUTE(BN340," ",""))</f>
        <v/>
      </c>
    </row>
    <row r="341" spans="1:72" hidden="1">
      <c r="A341" s="47" t="str">
        <f t="shared" si="20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1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2"/>
        <v/>
      </c>
    </row>
    <row r="342" spans="1:72" hidden="1">
      <c r="A342" s="47" t="str">
        <f t="shared" si="20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1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2"/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ref="A404:A467" si="23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4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5">IF(BN404="","",SUBSTITUTE(BM404," ","")&amp;SUBSTITUTE(BN404," ",""))</f>
        <v/>
      </c>
    </row>
    <row r="405" spans="1:72" hidden="1">
      <c r="A405" s="47" t="str">
        <f t="shared" si="23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4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5"/>
        <v/>
      </c>
    </row>
    <row r="406" spans="1:72" hidden="1">
      <c r="A406" s="47" t="str">
        <f t="shared" si="23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4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5"/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ref="A468:A531" si="26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7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8">IF(BN468="","",SUBSTITUTE(BM468," ","")&amp;SUBSTITUTE(BN468," ",""))</f>
        <v/>
      </c>
    </row>
    <row r="469" spans="1:72" hidden="1">
      <c r="A469" s="47" t="str">
        <f t="shared" si="26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7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8"/>
        <v/>
      </c>
    </row>
    <row r="470" spans="1:72" hidden="1">
      <c r="A470" s="47" t="str">
        <f t="shared" si="26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7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8"/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ref="A532:A595" si="29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30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31">IF(BN532="","",SUBSTITUTE(BM532," ","")&amp;SUBSTITUTE(BN532," ",""))</f>
        <v/>
      </c>
    </row>
    <row r="533" spans="1:72" hidden="1">
      <c r="A533" s="47" t="str">
        <f t="shared" si="29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30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1"/>
        <v/>
      </c>
    </row>
    <row r="534" spans="1:72" hidden="1">
      <c r="A534" s="47" t="str">
        <f t="shared" si="29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30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1"/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ref="A596:A659" si="32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3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4">IF(BN596="","",SUBSTITUTE(BM596," ","")&amp;SUBSTITUTE(BN596," ",""))</f>
        <v/>
      </c>
    </row>
    <row r="597" spans="1:72" hidden="1">
      <c r="A597" s="47" t="str">
        <f t="shared" si="32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3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4"/>
        <v/>
      </c>
    </row>
    <row r="598" spans="1:72" hidden="1">
      <c r="A598" s="47" t="str">
        <f t="shared" si="32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3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4"/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ref="A660:A723" si="35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6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7">IF(BN660="","",SUBSTITUTE(BM660," ","")&amp;SUBSTITUTE(BN660," ",""))</f>
        <v/>
      </c>
    </row>
    <row r="661" spans="1:72" hidden="1">
      <c r="A661" s="47" t="str">
        <f t="shared" si="35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6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7"/>
        <v/>
      </c>
    </row>
    <row r="662" spans="1:72" hidden="1">
      <c r="A662" s="47" t="str">
        <f t="shared" si="35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6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7"/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ref="A724:A787" si="38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9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40">IF(BN724="","",SUBSTITUTE(BM724," ","")&amp;SUBSTITUTE(BN724," ",""))</f>
        <v/>
      </c>
    </row>
    <row r="725" spans="1:72" hidden="1">
      <c r="A725" s="47" t="str">
        <f t="shared" si="38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9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40"/>
        <v/>
      </c>
    </row>
    <row r="726" spans="1:72" hidden="1">
      <c r="A726" s="47" t="str">
        <f t="shared" si="38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9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40"/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ref="A788:A851" si="41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2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3">IF(BN788="","",SUBSTITUTE(BM788," ","")&amp;SUBSTITUTE(BN788," ",""))</f>
        <v/>
      </c>
    </row>
    <row r="789" spans="1:72" hidden="1">
      <c r="A789" s="47" t="str">
        <f t="shared" si="41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2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3"/>
        <v/>
      </c>
    </row>
    <row r="790" spans="1:72" hidden="1">
      <c r="A790" s="47" t="str">
        <f t="shared" si="41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2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3"/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ref="A852:A915" si="44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5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6">IF(BN852="","",SUBSTITUTE(BM852," ","")&amp;SUBSTITUTE(BN852," ",""))</f>
        <v/>
      </c>
    </row>
    <row r="853" spans="1:72" hidden="1">
      <c r="A853" s="47" t="str">
        <f t="shared" si="44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5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6"/>
        <v/>
      </c>
    </row>
    <row r="854" spans="1:72" hidden="1">
      <c r="A854" s="47" t="str">
        <f t="shared" si="44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5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6"/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ref="A916:A979" si="47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8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9">IF(BN916="","",SUBSTITUTE(BM916," ","")&amp;SUBSTITUTE(BN916," ",""))</f>
        <v/>
      </c>
    </row>
    <row r="917" spans="1:72" hidden="1">
      <c r="A917" s="47" t="str">
        <f t="shared" si="47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8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9"/>
        <v/>
      </c>
    </row>
    <row r="918" spans="1:72" hidden="1">
      <c r="A918" s="47" t="str">
        <f t="shared" si="47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8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9"/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ref="A980:A1013" si="50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51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2">IF(BN980="","",SUBSTITUTE(BM980," ","")&amp;SUBSTITUTE(BN980," ",""))</f>
        <v/>
      </c>
    </row>
    <row r="981" spans="1:72" hidden="1">
      <c r="A981" s="47" t="str">
        <f t="shared" si="50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1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2"/>
        <v/>
      </c>
    </row>
    <row r="982" spans="1:72" hidden="1">
      <c r="A982" s="47" t="str">
        <f t="shared" si="50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1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2"/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67 Y70:Z1013">
    <cfRule type="cellIs" dxfId="231" priority="54078" operator="equal">
      <formula>"OPORTUNIDADE"</formula>
    </cfRule>
  </conditionalFormatting>
  <conditionalFormatting sqref="Y6:Z7 Y14:Z15 Y20:Z28 Z16 Y30:Z31 Z34:Z35 Z40:Z45 Y47:Z48 Z51:Z52 Z57:Z62 Y64:Z67 Y70:Z1013">
    <cfRule type="cellIs" dxfId="230" priority="11664" operator="equal">
      <formula>"NÃO"</formula>
    </cfRule>
    <cfRule type="cellIs" dxfId="229" priority="11665" operator="equal">
      <formula>"SIM"</formula>
    </cfRule>
  </conditionalFormatting>
  <conditionalFormatting sqref="AZ6:AZ1013">
    <cfRule type="expression" dxfId="228" priority="54120">
      <formula>#REF!=1</formula>
    </cfRule>
  </conditionalFormatting>
  <conditionalFormatting sqref="U6:U1013 AY6:AY1013 BE6:BE1013">
    <cfRule type="cellIs" dxfId="227" priority="54104" operator="equal">
      <formula>"ERRO"</formula>
    </cfRule>
  </conditionalFormatting>
  <conditionalFormatting sqref="BQ6:BQ1013">
    <cfRule type="cellIs" dxfId="226" priority="54099" operator="equal">
      <formula>"Produção e Intervalo"</formula>
    </cfRule>
    <cfRule type="cellIs" dxfId="225" priority="54100" operator="equal">
      <formula>"Aderente"</formula>
    </cfRule>
    <cfRule type="cellIs" dxfId="224" priority="54101" operator="equal">
      <formula>"Intervalo"</formula>
    </cfRule>
    <cfRule type="cellIs" dxfId="223" priority="54102" operator="equal">
      <formula>"Produção"</formula>
    </cfRule>
    <cfRule type="cellIs" dxfId="222" priority="54103" operator="equal">
      <formula>"ERRO"</formula>
    </cfRule>
  </conditionalFormatting>
  <conditionalFormatting sqref="BR6:BS1013">
    <cfRule type="cellIs" dxfId="221" priority="54081" operator="equal">
      <formula>"*"</formula>
    </cfRule>
    <cfRule type="cellIs" dxfId="220" priority="54082" operator="greaterThanOrEqual">
      <formula>1</formula>
    </cfRule>
    <cfRule type="cellIs" dxfId="219" priority="54083" operator="lessThan">
      <formula>1</formula>
    </cfRule>
  </conditionalFormatting>
  <conditionalFormatting sqref="Y8:Z13">
    <cfRule type="cellIs" dxfId="218" priority="207" operator="equal">
      <formula>"OPORTUNIDADE"</formula>
    </cfRule>
  </conditionalFormatting>
  <conditionalFormatting sqref="Y8:Z13">
    <cfRule type="cellIs" dxfId="217" priority="205" operator="equal">
      <formula>"NÃO"</formula>
    </cfRule>
    <cfRule type="cellIs" dxfId="216" priority="206" operator="equal">
      <formula>"SIM"</formula>
    </cfRule>
  </conditionalFormatting>
  <conditionalFormatting sqref="Y17:Z18">
    <cfRule type="cellIs" dxfId="215" priority="204" operator="equal">
      <formula>"OPORTUNIDADE"</formula>
    </cfRule>
  </conditionalFormatting>
  <conditionalFormatting sqref="Y17:Z18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190" operator="equal">
      <formula>"OPORTUNIDADE"</formula>
    </cfRule>
  </conditionalFormatting>
  <conditionalFormatting sqref="Y19:Z19">
    <cfRule type="cellIs" dxfId="211" priority="188" operator="equal">
      <formula>"NÃO"</formula>
    </cfRule>
    <cfRule type="cellIs" dxfId="210" priority="189" operator="equal">
      <formula>"SIM"</formula>
    </cfRule>
  </conditionalFormatting>
  <conditionalFormatting sqref="Z29">
    <cfRule type="cellIs" dxfId="209" priority="187" operator="equal">
      <formula>"OPORTUNIDADE"</formula>
    </cfRule>
  </conditionalFormatting>
  <conditionalFormatting sqref="Z29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78" operator="equal">
      <formula>"OPORTUNIDADE"</formula>
    </cfRule>
  </conditionalFormatting>
  <conditionalFormatting sqref="Y1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61" operator="equal">
      <formula>"OPORTUNIDADE"</formula>
    </cfRule>
  </conditionalFormatting>
  <conditionalFormatting sqref="Z32:Z33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Y32:Y33">
    <cfRule type="cellIs" dxfId="200" priority="158" operator="equal">
      <formula>"OPORTUNIDADE"</formula>
    </cfRule>
  </conditionalFormatting>
  <conditionalFormatting sqref="Y32:Y33">
    <cfRule type="cellIs" dxfId="199" priority="156" operator="equal">
      <formula>"NÃO"</formula>
    </cfRule>
    <cfRule type="cellIs" dxfId="198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49" operator="equal">
      <formula>"OPORTUNIDADE"</formula>
    </cfRule>
  </conditionalFormatting>
  <conditionalFormatting sqref="Y40:Y46 Y34:Y38">
    <cfRule type="cellIs" dxfId="196" priority="147" operator="equal">
      <formula>"NÃO"</formula>
    </cfRule>
    <cfRule type="cellIs" dxfId="195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38" operator="equal">
      <formula>"OPORTUNIDADE"</formula>
    </cfRule>
  </conditionalFormatting>
  <conditionalFormatting sqref="Z36:Z37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Z38:Z39">
    <cfRule type="cellIs" dxfId="191" priority="135" operator="equal">
      <formula>"OPORTUNIDADE"</formula>
    </cfRule>
  </conditionalFormatting>
  <conditionalFormatting sqref="Z38:Z39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Z46">
    <cfRule type="cellIs" dxfId="188" priority="132" operator="equal">
      <formula>"OPORTUNIDADE"</formula>
    </cfRule>
  </conditionalFormatting>
  <conditionalFormatting sqref="Z46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32">
      <iconSet showValue="0">
        <cfvo type="percent" val="0"/>
        <cfvo type="num" val="1"/>
        <cfvo type="num" val="1" gte="0"/>
      </iconSet>
    </cfRule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63:BK101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20" operator="equal">
      <formula>"OPORTUNIDADE"</formula>
    </cfRule>
  </conditionalFormatting>
  <conditionalFormatting sqref="Y29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Y39">
    <cfRule type="cellIs" dxfId="182" priority="117" operator="equal">
      <formula>"OPORTUNIDADE"</formula>
    </cfRule>
  </conditionalFormatting>
  <conditionalFormatting sqref="Y39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07" operator="equal">
      <formula>"OPORTUNIDADE"</formula>
    </cfRule>
  </conditionalFormatting>
  <conditionalFormatting sqref="Z49:Z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49:Y63">
    <cfRule type="cellIs" dxfId="176" priority="101" operator="equal">
      <formula>"OPORTUNIDADE"</formula>
    </cfRule>
  </conditionalFormatting>
  <conditionalFormatting sqref="Y49:Y63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">
    <cfRule type="cellIs" dxfId="164" priority="51" operator="equal">
      <formula>"OPORTUNIDADE"</formula>
    </cfRule>
  </conditionalFormatting>
  <conditionalFormatting sqref="Z63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8">
    <cfRule type="cellIs" dxfId="161" priority="13" operator="equal">
      <formula>"OPORTUNIDADE"</formula>
    </cfRule>
  </conditionalFormatting>
  <conditionalFormatting sqref="Z68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8:Y69">
    <cfRule type="cellIs" dxfId="158" priority="10" operator="equal">
      <formula>"OPORTUNIDADE"</formula>
    </cfRule>
  </conditionalFormatting>
  <conditionalFormatting sqref="Y68:Y69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69">
    <cfRule type="cellIs" dxfId="155" priority="4" operator="equal">
      <formula>"OPORTUNIDADE"</formula>
    </cfRule>
  </conditionalFormatting>
  <conditionalFormatting sqref="Z69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 E66 E68:E69" xr:uid="{D50C8F1C-1457-4B16-BCED-8805920651BE}"/>
    <dataValidation type="list" allowBlank="1" showInputMessage="1" showErrorMessage="1" sqref="D6:D7 D14:D15 D30:D31 D39 D47:D48 D57 D64:D65 D67 D70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981</v>
      </c>
      <c r="C2" s="124" t="s">
        <v>755</v>
      </c>
      <c r="D2" s="79" t="s">
        <v>757</v>
      </c>
      <c r="E2" s="79" t="s">
        <v>982</v>
      </c>
      <c r="F2" s="102" t="s">
        <v>983</v>
      </c>
      <c r="G2" s="79" t="s">
        <v>984</v>
      </c>
      <c r="H2" s="79" t="s">
        <v>985</v>
      </c>
      <c r="I2" s="79" t="s">
        <v>986</v>
      </c>
      <c r="J2" s="79" t="s">
        <v>987</v>
      </c>
      <c r="K2" s="81" t="s">
        <v>988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W57</v>
      </c>
      <c r="E63" s="97" t="str">
        <f>IF(SP_NORTE!H66="","*",SP_NORTE!H66)</f>
        <v>ZJA</v>
      </c>
      <c r="F63" s="103" t="str">
        <f>IF(SP_NORTE!M66="","*",SP_NORTE!M66)</f>
        <v>ZJA-ZRU</v>
      </c>
      <c r="G63" s="98" t="str">
        <f>IF(SP_NORTE!I66="","*",SP_NORTE!I66)</f>
        <v>ZRU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>
        <f>IF(SP_NORTE!B68="","*",SP_NORTE!B68)</f>
        <v>46086</v>
      </c>
      <c r="D65" s="97" t="str">
        <f>IF(SP_NORTE!D68="","*",SP_NORTE!D68)</f>
        <v>V88</v>
      </c>
      <c r="E65" s="97" t="str">
        <f>IF(SP_NORTE!H68="","*",SP_NORTE!H68)</f>
        <v>ZDP2</v>
      </c>
      <c r="F65" s="103" t="str">
        <f>IF(SP_NORTE!M68="","*",SP_NORTE!M68)</f>
        <v>ZVP-ZGI</v>
      </c>
      <c r="G65" s="98" t="str">
        <f>IF(SP_NORTE!I68="","*",SP_NORTE!I68)</f>
        <v>ZDP</v>
      </c>
      <c r="H65" s="98" t="str">
        <f>IF(SP_NORTE!AB68="","*",SP_NORTE!AB68)</f>
        <v>FIXO</v>
      </c>
      <c r="I65" s="98" t="str">
        <f>IF(SP_NORTE!AC68="","*",SP_NORTE!AC68)</f>
        <v>ACIONAMENTO</v>
      </c>
      <c r="J65" s="99">
        <f>IF(SP_NORTE!AA68="","*",SP_NORTE!AA68)</f>
        <v>1</v>
      </c>
      <c r="K65" s="100">
        <f>IF(SP_NORTE!AD68="","*",SP_NORTE!AD68)</f>
        <v>0.29166666666666669</v>
      </c>
    </row>
    <row r="66" spans="2:11" hidden="1">
      <c r="B66" s="97" t="str">
        <f>IF(SP_NORTE!Y69="","*",SP_NORTE!Y69)</f>
        <v>*</v>
      </c>
      <c r="C66" s="98">
        <f>IF(SP_NORTE!B69="","*",SP_NORTE!B69)</f>
        <v>46086</v>
      </c>
      <c r="D66" s="97" t="str">
        <f>IF(SP_NORTE!D69="","*",SP_NORTE!D69)</f>
        <v>V19</v>
      </c>
      <c r="E66" s="97" t="str">
        <f>IF(SP_NORTE!H69="","*",SP_NORTE!H69)</f>
        <v>ZEC2</v>
      </c>
      <c r="F66" s="103" t="str">
        <f>IF(SP_NORTE!M69="","*",SP_NORTE!M69)</f>
        <v>ZKY-ZZM</v>
      </c>
      <c r="G66" s="98" t="str">
        <f>IF(SP_NORTE!I69="","*",SP_NORTE!I69)</f>
        <v>ZDP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>
        <f>IF(SP_NORTE!B70="","*",SP_NORTE!B70)</f>
        <v>46086</v>
      </c>
      <c r="D67" s="97" t="str">
        <f>IF(SP_NORTE!D70="","*",SP_NORTE!D70)</f>
        <v>V40</v>
      </c>
      <c r="E67" s="97" t="str">
        <f>IF(SP_NORTE!H70="","*",SP_NORTE!H70)</f>
        <v>ZEC2</v>
      </c>
      <c r="F67" s="103" t="str">
        <f>IF(SP_NORTE!M70="","*",SP_NORTE!M70)</f>
        <v>ZKY-ZZM</v>
      </c>
      <c r="G67" s="98" t="str">
        <f>IF(SP_NORTE!I70="","*",SP_NORTE!I70)</f>
        <v>ZEC2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>
        <f>IF(SP_NORTE!B71="","*",SP_NORTE!B71)</f>
        <v>46086</v>
      </c>
      <c r="D68" s="97" t="str">
        <f>IF(SP_NORTE!D71="","*",SP_NORTE!D71)</f>
        <v>ANTONIO (TF-681)</v>
      </c>
      <c r="E68" s="97" t="str">
        <f>IF(SP_NORTE!H71="","*",SP_NORTE!H71)</f>
        <v>-</v>
      </c>
      <c r="F68" s="103" t="str">
        <f>IF(SP_NORTE!M71="","*",SP_NORTE!M71)</f>
        <v>ZLQ-ZCZ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989</v>
      </c>
      <c r="C3" s="206" t="s">
        <v>990</v>
      </c>
      <c r="D3" s="206" t="s">
        <v>991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993</v>
      </c>
      <c r="C4" s="164" t="s">
        <v>994</v>
      </c>
      <c r="D4" s="164" t="s">
        <v>995</v>
      </c>
      <c r="E4" s="164" t="s">
        <v>996</v>
      </c>
      <c r="F4" s="164" t="s">
        <v>4</v>
      </c>
      <c r="G4" s="164" t="s">
        <v>997</v>
      </c>
    </row>
    <row r="5" spans="2:7">
      <c r="B5" s="165" t="s">
        <v>998</v>
      </c>
      <c r="C5" s="165">
        <v>257068</v>
      </c>
      <c r="D5" s="165" t="s">
        <v>999</v>
      </c>
      <c r="E5" s="165" t="s">
        <v>1000</v>
      </c>
      <c r="F5" s="165" t="s">
        <v>1000</v>
      </c>
      <c r="G5" s="166">
        <v>46296</v>
      </c>
    </row>
    <row r="6" spans="2:7">
      <c r="B6" s="165" t="s">
        <v>1001</v>
      </c>
      <c r="C6" s="165" t="s">
        <v>384</v>
      </c>
      <c r="D6" s="165" t="s">
        <v>384</v>
      </c>
      <c r="E6" s="165" t="s">
        <v>384</v>
      </c>
      <c r="F6" s="165" t="s">
        <v>1002</v>
      </c>
      <c r="G6" s="166" t="s">
        <v>384</v>
      </c>
    </row>
    <row r="7" spans="2:7">
      <c r="B7" s="165" t="s">
        <v>1003</v>
      </c>
      <c r="C7" s="165">
        <v>257472</v>
      </c>
      <c r="D7" s="165" t="s">
        <v>1004</v>
      </c>
      <c r="E7" s="165" t="s">
        <v>1005</v>
      </c>
      <c r="F7" s="165" t="s">
        <v>1005</v>
      </c>
      <c r="G7" s="166">
        <v>45992</v>
      </c>
    </row>
    <row r="8" spans="2:7">
      <c r="B8" s="165" t="s">
        <v>1006</v>
      </c>
      <c r="C8" s="165">
        <v>260307</v>
      </c>
      <c r="D8" s="165" t="s">
        <v>1007</v>
      </c>
      <c r="E8" s="165" t="s">
        <v>1008</v>
      </c>
      <c r="F8" s="165" t="s">
        <v>1005</v>
      </c>
      <c r="G8" s="166">
        <v>46082</v>
      </c>
    </row>
    <row r="9" spans="2:7">
      <c r="B9" s="165" t="s">
        <v>1009</v>
      </c>
      <c r="C9" s="165">
        <v>333033</v>
      </c>
      <c r="D9" s="165" t="s">
        <v>1010</v>
      </c>
      <c r="E9" s="165" t="s">
        <v>1002</v>
      </c>
      <c r="F9" s="165" t="s">
        <v>1011</v>
      </c>
      <c r="G9" s="165" t="s">
        <v>384</v>
      </c>
    </row>
    <row r="10" spans="2:7">
      <c r="B10" s="165" t="s">
        <v>1012</v>
      </c>
      <c r="C10" s="165"/>
      <c r="D10" s="165"/>
      <c r="E10" s="165" t="s">
        <v>1002</v>
      </c>
      <c r="F10" s="165" t="s">
        <v>1011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1014</v>
      </c>
      <c r="E3" s="167" t="s">
        <v>1015</v>
      </c>
      <c r="F3" s="167" t="s">
        <v>1016</v>
      </c>
      <c r="G3" s="167" t="s">
        <v>1017</v>
      </c>
      <c r="H3" s="167" t="s">
        <v>1018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1019</v>
      </c>
      <c r="C1" s="25" t="s">
        <v>831</v>
      </c>
      <c r="E1" s="25" t="s">
        <v>1020</v>
      </c>
      <c r="G1" s="25" t="s">
        <v>1021</v>
      </c>
      <c r="H1" s="27"/>
      <c r="I1" s="25" t="s">
        <v>1022</v>
      </c>
      <c r="J1" s="27"/>
      <c r="K1" s="25" t="s">
        <v>1023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1032</v>
      </c>
      <c r="B13" s="4" t="s">
        <v>1033</v>
      </c>
      <c r="C13" s="4" t="s">
        <v>1034</v>
      </c>
      <c r="D13" s="4" t="s">
        <v>1035</v>
      </c>
      <c r="E13" s="4" t="s">
        <v>1036</v>
      </c>
      <c r="F13" s="4" t="s">
        <v>1037</v>
      </c>
      <c r="G13" s="4" t="s">
        <v>1038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1039</v>
      </c>
      <c r="N13" s="4" t="s">
        <v>1040</v>
      </c>
      <c r="O13" s="4" t="s">
        <v>1041</v>
      </c>
      <c r="P13" s="4" t="s">
        <v>827</v>
      </c>
      <c r="Q13" s="4" t="s">
        <v>1042</v>
      </c>
      <c r="R13" s="4" t="s">
        <v>1043</v>
      </c>
      <c r="S13" s="4" t="s">
        <v>1044</v>
      </c>
      <c r="T13" s="4" t="s">
        <v>1045</v>
      </c>
      <c r="U13" s="4" t="s">
        <v>1046</v>
      </c>
      <c r="V13" s="32" t="s">
        <v>1047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1048</v>
      </c>
      <c r="B14" s="34" t="s">
        <v>1049</v>
      </c>
      <c r="C14" s="34" t="s">
        <v>1050</v>
      </c>
      <c r="D14" s="34" t="s">
        <v>1051</v>
      </c>
      <c r="E14" s="34" t="s">
        <v>1051</v>
      </c>
      <c r="F14" s="34" t="s">
        <v>1052</v>
      </c>
      <c r="G14" s="34" t="s">
        <v>1052</v>
      </c>
      <c r="H14" s="34" t="s">
        <v>834</v>
      </c>
      <c r="I14" s="34" t="s">
        <v>1053</v>
      </c>
      <c r="J14" s="34" t="s">
        <v>911</v>
      </c>
      <c r="K14" s="34" t="s">
        <v>1054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1055</v>
      </c>
      <c r="R14" s="34" t="s">
        <v>1056</v>
      </c>
      <c r="S14" s="34" t="s">
        <v>1051</v>
      </c>
      <c r="T14" s="34" t="s">
        <v>1051</v>
      </c>
      <c r="U14" s="34" t="s">
        <v>1046</v>
      </c>
      <c r="V14" s="35" t="s">
        <v>1047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1057</v>
      </c>
      <c r="B15" s="34" t="s">
        <v>1058</v>
      </c>
      <c r="C15" s="34" t="str">
        <f>""</f>
        <v/>
      </c>
      <c r="D15" s="34"/>
      <c r="E15" s="34"/>
      <c r="F15" s="34"/>
      <c r="G15" s="34" t="s">
        <v>1059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1038</v>
      </c>
      <c r="R15" s="34" t="s">
        <v>1060</v>
      </c>
      <c r="S15" s="34" t="s">
        <v>1061</v>
      </c>
      <c r="T15" s="34" t="s">
        <v>1061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1062</v>
      </c>
      <c r="L16" s="34"/>
      <c r="M16" s="34"/>
      <c r="N16" s="34"/>
      <c r="O16" s="34"/>
      <c r="P16" s="34"/>
      <c r="Q16" s="34"/>
      <c r="R16" s="34" t="s">
        <v>1063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1064</v>
      </c>
      <c r="B28" s="30" t="s">
        <v>1065</v>
      </c>
      <c r="C28" s="30" t="s">
        <v>1066</v>
      </c>
      <c r="D28" s="30" t="s">
        <v>1067</v>
      </c>
      <c r="E28" s="30" t="s">
        <v>1068</v>
      </c>
      <c r="F28" s="30" t="s">
        <v>1069</v>
      </c>
      <c r="G28" s="30" t="s">
        <v>1070</v>
      </c>
      <c r="H28" s="30" t="s">
        <v>1071</v>
      </c>
      <c r="I28" s="30" t="s">
        <v>1072</v>
      </c>
      <c r="J28" s="30" t="s">
        <v>1073</v>
      </c>
      <c r="K28" s="30" t="s">
        <v>1074</v>
      </c>
      <c r="L28" s="30" t="s">
        <v>1075</v>
      </c>
      <c r="M28" s="30" t="s">
        <v>1076</v>
      </c>
      <c r="N28" s="30" t="s">
        <v>1077</v>
      </c>
      <c r="O28" s="30" t="s">
        <v>1078</v>
      </c>
      <c r="P28" s="30" t="s">
        <v>1079</v>
      </c>
      <c r="Q28" s="30" t="s">
        <v>1080</v>
      </c>
      <c r="R28" s="30" t="s">
        <v>1081</v>
      </c>
      <c r="S28" s="30" t="s">
        <v>1082</v>
      </c>
      <c r="T28" s="30" t="s">
        <v>1083</v>
      </c>
      <c r="U28" s="30" t="s">
        <v>1084</v>
      </c>
      <c r="V28" s="30" t="s">
        <v>1085</v>
      </c>
      <c r="W28" s="30" t="s">
        <v>1086</v>
      </c>
      <c r="X28" s="30" t="s">
        <v>1087</v>
      </c>
      <c r="Y28" s="30" t="s">
        <v>1088</v>
      </c>
      <c r="Z28" s="30" t="s">
        <v>1089</v>
      </c>
      <c r="AA28" s="30" t="s">
        <v>1090</v>
      </c>
      <c r="AB28" s="30" t="s">
        <v>1091</v>
      </c>
      <c r="AC28" s="30" t="s">
        <v>1092</v>
      </c>
      <c r="AD28" s="30" t="s">
        <v>1093</v>
      </c>
      <c r="AE28" s="30" t="s">
        <v>1094</v>
      </c>
      <c r="AF28" s="30" t="s">
        <v>1095</v>
      </c>
      <c r="AG28" s="30" t="s">
        <v>1096</v>
      </c>
      <c r="AH28" s="30" t="s">
        <v>1097</v>
      </c>
      <c r="AI28" s="30" t="s">
        <v>1098</v>
      </c>
      <c r="AJ28" s="30" t="s">
        <v>1099</v>
      </c>
      <c r="AK28" s="30" t="s">
        <v>1100</v>
      </c>
      <c r="AL28" s="30" t="s">
        <v>1101</v>
      </c>
      <c r="AM28" s="30" t="s">
        <v>1102</v>
      </c>
      <c r="AN28" s="36" t="s">
        <v>1103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1104</v>
      </c>
      <c r="B29" s="34" t="s">
        <v>1105</v>
      </c>
      <c r="C29" s="34" t="s">
        <v>1106</v>
      </c>
      <c r="D29" s="34" t="s">
        <v>1052</v>
      </c>
      <c r="E29" s="34" t="s">
        <v>1058</v>
      </c>
      <c r="F29" s="34" t="s">
        <v>1107</v>
      </c>
      <c r="G29" s="34" t="s">
        <v>1108</v>
      </c>
      <c r="H29" s="34" t="s">
        <v>1109</v>
      </c>
      <c r="I29" s="34" t="s">
        <v>880</v>
      </c>
      <c r="J29" s="34" t="s">
        <v>1110</v>
      </c>
      <c r="K29" s="34" t="s">
        <v>1110</v>
      </c>
      <c r="L29" s="34" t="s">
        <v>1111</v>
      </c>
      <c r="M29" s="34" t="s">
        <v>931</v>
      </c>
      <c r="N29" s="34" t="s">
        <v>1112</v>
      </c>
      <c r="O29" s="34" t="s">
        <v>1113</v>
      </c>
      <c r="P29" s="34" t="s">
        <v>1114</v>
      </c>
      <c r="Q29" s="34" t="s">
        <v>1115</v>
      </c>
      <c r="R29" s="34" t="s">
        <v>1116</v>
      </c>
      <c r="S29" s="34" t="s">
        <v>1117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1119</v>
      </c>
      <c r="AD29" s="34" t="s">
        <v>1120</v>
      </c>
      <c r="AE29" s="34" t="s">
        <v>1121</v>
      </c>
      <c r="AF29" s="34" t="s">
        <v>1060</v>
      </c>
      <c r="AG29" s="34" t="s">
        <v>1063</v>
      </c>
      <c r="AH29" s="34" t="s">
        <v>1122</v>
      </c>
      <c r="AI29" s="34" t="s">
        <v>1123</v>
      </c>
      <c r="AJ29" s="34" t="s">
        <v>1110</v>
      </c>
      <c r="AK29" s="34" t="s">
        <v>1123</v>
      </c>
      <c r="AL29" s="34" t="s">
        <v>1110</v>
      </c>
      <c r="AM29" s="34" t="s">
        <v>1046</v>
      </c>
      <c r="AN29" s="35" t="s">
        <v>1047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1104</v>
      </c>
      <c r="B30" s="34"/>
      <c r="C30" s="34"/>
      <c r="D30" s="34" t="s">
        <v>1059</v>
      </c>
      <c r="E30" s="34"/>
      <c r="F30" s="34" t="s">
        <v>1124</v>
      </c>
      <c r="G30" s="34" t="s">
        <v>1125</v>
      </c>
      <c r="H30" s="34" t="s">
        <v>1126</v>
      </c>
      <c r="I30" s="34" t="s">
        <v>1127</v>
      </c>
      <c r="J30" s="34"/>
      <c r="K30" s="34"/>
      <c r="L30" s="34" t="s">
        <v>1128</v>
      </c>
      <c r="M30" s="34" t="s">
        <v>874</v>
      </c>
      <c r="N30" s="34" t="s">
        <v>880</v>
      </c>
      <c r="O30" s="34" t="s">
        <v>946</v>
      </c>
      <c r="P30" s="34" t="s">
        <v>1129</v>
      </c>
      <c r="Q30" s="34" t="s">
        <v>856</v>
      </c>
      <c r="R30" s="34"/>
      <c r="S30" s="34" t="s">
        <v>1115</v>
      </c>
      <c r="T30" s="34" t="s">
        <v>1130</v>
      </c>
      <c r="U30" s="34" t="s">
        <v>880</v>
      </c>
      <c r="V30" s="34" t="s">
        <v>1130</v>
      </c>
      <c r="W30" s="34" t="s">
        <v>880</v>
      </c>
      <c r="X30" s="34" t="s">
        <v>1130</v>
      </c>
      <c r="Y30" s="34" t="s">
        <v>880</v>
      </c>
      <c r="Z30" s="34" t="s">
        <v>1130</v>
      </c>
      <c r="AA30" s="34" t="s">
        <v>880</v>
      </c>
      <c r="AB30" s="34"/>
      <c r="AC30" s="34"/>
      <c r="AD30" s="34"/>
      <c r="AE30" s="34" t="s">
        <v>1131</v>
      </c>
      <c r="AF30" s="34"/>
      <c r="AG30" s="34"/>
      <c r="AH30" s="34"/>
      <c r="AI30" s="34" t="s">
        <v>1132</v>
      </c>
      <c r="AJ30" s="34" t="s">
        <v>1133</v>
      </c>
      <c r="AK30" s="34" t="s">
        <v>1132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1134</v>
      </c>
      <c r="E31" s="34"/>
      <c r="F31" s="34"/>
      <c r="G31" s="34"/>
      <c r="H31" s="34"/>
      <c r="I31" s="34"/>
      <c r="J31" s="34"/>
      <c r="K31" s="34"/>
      <c r="L31" s="34" t="s">
        <v>1135</v>
      </c>
      <c r="M31" s="34" t="s">
        <v>1136</v>
      </c>
      <c r="N31" s="34" t="s">
        <v>923</v>
      </c>
      <c r="O31" s="34" t="s">
        <v>1137</v>
      </c>
      <c r="P31" s="34" t="s">
        <v>912</v>
      </c>
      <c r="Q31" s="34" t="s">
        <v>1138</v>
      </c>
      <c r="R31" s="34"/>
      <c r="S31" s="34" t="s">
        <v>856</v>
      </c>
      <c r="T31" s="34"/>
      <c r="U31" s="34" t="s">
        <v>1139</v>
      </c>
      <c r="V31" s="34"/>
      <c r="W31" s="34" t="s">
        <v>1139</v>
      </c>
      <c r="X31" s="34"/>
      <c r="Y31" s="34" t="s">
        <v>1139</v>
      </c>
      <c r="Z31" s="34"/>
      <c r="AA31" s="34" t="s">
        <v>1139</v>
      </c>
      <c r="AB31" s="34"/>
      <c r="AC31" s="34"/>
      <c r="AD31" s="34"/>
      <c r="AE31" s="34" t="s">
        <v>1140</v>
      </c>
      <c r="AF31" s="34"/>
      <c r="AG31" s="34"/>
      <c r="AH31" s="34"/>
      <c r="AI31" s="34" t="s">
        <v>1141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1143</v>
      </c>
      <c r="Q32" s="34" t="s">
        <v>1144</v>
      </c>
      <c r="R32" s="34"/>
      <c r="S32" s="34" t="s">
        <v>1138</v>
      </c>
      <c r="T32" s="34"/>
      <c r="U32" s="34" t="s">
        <v>1145</v>
      </c>
      <c r="V32" s="34"/>
      <c r="W32" s="34" t="s">
        <v>1145</v>
      </c>
      <c r="X32" s="34"/>
      <c r="Y32" s="34" t="s">
        <v>1145</v>
      </c>
      <c r="Z32" s="34"/>
      <c r="AA32" s="34" t="s">
        <v>1145</v>
      </c>
      <c r="AB32" s="34"/>
      <c r="AC32" s="34"/>
      <c r="AD32" s="34"/>
      <c r="AE32" s="34"/>
      <c r="AF32" s="34"/>
      <c r="AG32" s="34"/>
      <c r="AH32" s="34"/>
      <c r="AI32" s="34" t="s">
        <v>1135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1146</v>
      </c>
      <c r="E33" s="34"/>
      <c r="F33" s="34"/>
      <c r="G33" s="34"/>
      <c r="H33" s="34"/>
      <c r="I33" s="34"/>
      <c r="J33" s="34"/>
      <c r="K33" s="34"/>
      <c r="L33" s="34" t="s">
        <v>1147</v>
      </c>
      <c r="M33" s="34"/>
      <c r="N33" s="34"/>
      <c r="O33" s="34"/>
      <c r="P33" s="34"/>
      <c r="Q33" s="34" t="s">
        <v>925</v>
      </c>
      <c r="R33" s="34"/>
      <c r="S33" s="34" t="s">
        <v>1144</v>
      </c>
      <c r="T33" s="34"/>
      <c r="U33" s="34" t="s">
        <v>1148</v>
      </c>
      <c r="V33" s="34"/>
      <c r="W33" s="34" t="s">
        <v>1148</v>
      </c>
      <c r="X33" s="34"/>
      <c r="Y33" s="34" t="s">
        <v>1148</v>
      </c>
      <c r="Z33" s="34"/>
      <c r="AA33" s="34" t="s">
        <v>1148</v>
      </c>
      <c r="AB33" s="34"/>
      <c r="AC33" s="34"/>
      <c r="AD33" s="34"/>
      <c r="AE33" s="34"/>
      <c r="AF33" s="34"/>
      <c r="AG33" s="34"/>
      <c r="AH33" s="34"/>
      <c r="AI33" s="34" t="s">
        <v>1147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1149</v>
      </c>
      <c r="M34" s="34"/>
      <c r="N34" s="34"/>
      <c r="O34" s="34"/>
      <c r="P34" s="34"/>
      <c r="Q34" s="34" t="s">
        <v>1150</v>
      </c>
      <c r="R34" s="34"/>
      <c r="S34" s="34" t="s">
        <v>925</v>
      </c>
      <c r="T34" s="34"/>
      <c r="U34" s="34" t="s">
        <v>1151</v>
      </c>
      <c r="V34" s="34"/>
      <c r="W34" s="34" t="s">
        <v>1151</v>
      </c>
      <c r="X34" s="34"/>
      <c r="Y34" s="34" t="s">
        <v>1151</v>
      </c>
      <c r="Z34" s="34"/>
      <c r="AA34" s="34" t="s">
        <v>1151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1152</v>
      </c>
      <c r="M35" s="34"/>
      <c r="N35" s="34"/>
      <c r="O35" s="34"/>
      <c r="P35" s="34"/>
      <c r="Q35" s="34" t="s">
        <v>1153</v>
      </c>
      <c r="R35" s="34"/>
      <c r="S35" s="34" t="s">
        <v>1150</v>
      </c>
      <c r="T35" s="34"/>
      <c r="U35" s="34" t="s">
        <v>1154</v>
      </c>
      <c r="V35" s="34"/>
      <c r="W35" s="34" t="s">
        <v>1154</v>
      </c>
      <c r="X35" s="34"/>
      <c r="Y35" s="34" t="s">
        <v>1154</v>
      </c>
      <c r="Z35" s="34"/>
      <c r="AA35" s="34" t="s">
        <v>1154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1155</v>
      </c>
      <c r="R36" s="34"/>
      <c r="S36" s="34" t="s">
        <v>1153</v>
      </c>
      <c r="T36" s="34"/>
      <c r="U36" s="34" t="s">
        <v>1156</v>
      </c>
      <c r="V36" s="34"/>
      <c r="W36" s="34" t="s">
        <v>1156</v>
      </c>
      <c r="X36" s="34"/>
      <c r="Y36" s="34" t="s">
        <v>1156</v>
      </c>
      <c r="Z36" s="34"/>
      <c r="AA36" s="34" t="s">
        <v>1156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1157</v>
      </c>
      <c r="R37" s="34"/>
      <c r="S37" s="34" t="s">
        <v>1155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1158</v>
      </c>
      <c r="R38" s="34"/>
      <c r="S38" s="34" t="s">
        <v>1157</v>
      </c>
      <c r="T38" s="34"/>
      <c r="U38" s="34" t="s">
        <v>1159</v>
      </c>
      <c r="V38" s="34"/>
      <c r="W38" s="34" t="s">
        <v>1159</v>
      </c>
      <c r="X38" s="34"/>
      <c r="Y38" s="34" t="s">
        <v>1159</v>
      </c>
      <c r="Z38" s="34"/>
      <c r="AA38" s="34" t="s">
        <v>1159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1160</v>
      </c>
      <c r="R39" s="37"/>
      <c r="S39" s="37" t="s">
        <v>1158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1162</v>
      </c>
      <c r="V1" s="250"/>
      <c r="W1" s="250"/>
    </row>
    <row r="2" spans="1:23" ht="15" customHeight="1">
      <c r="A2" s="90" t="s">
        <v>1163</v>
      </c>
      <c r="B2" s="90" t="s">
        <v>1164</v>
      </c>
      <c r="C2" s="90" t="s">
        <v>380</v>
      </c>
      <c r="D2" s="91" t="s">
        <v>770</v>
      </c>
      <c r="E2" s="91" t="s">
        <v>4</v>
      </c>
      <c r="F2" s="91" t="s">
        <v>1165</v>
      </c>
      <c r="G2" s="91" t="s">
        <v>1061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1166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 t="str">
        <f>IF(SP_NORTE!B66="","*",SP_NORTE!B66)</f>
        <v>*</v>
      </c>
      <c r="G62" s="149" t="str">
        <f>IF(SP_NORTE!D66="","*",SP_NORTE!D66)</f>
        <v>W57</v>
      </c>
      <c r="H62" s="149" t="str">
        <f>IF(SP_NORTE!F66="","*",SP_NORTE!F66)</f>
        <v>DESLOCAMENTO</v>
      </c>
      <c r="I62" s="149" t="str">
        <f>IF(SP_NORTE!H66="","*",SP_NORTE!H66)</f>
        <v>ZJA</v>
      </c>
      <c r="J62" s="149" t="str">
        <f>IF(SP_NORTE!I66="","*",SP_NORTE!I66)</f>
        <v>ZRU</v>
      </c>
      <c r="K62" s="142" t="str">
        <f>IF(SP_NORTE!M66="","*",SP_NORTE!M66)</f>
        <v>ZJA-ZRU</v>
      </c>
      <c r="L62" s="142" t="str">
        <f>IF(SP_NORTE!N66="","*",SP_NORTE!N66)</f>
        <v>ZJAZRU</v>
      </c>
      <c r="M62" s="143">
        <f>IF(SP_NORTE!J66="","*",SP_NORTE!J66)</f>
        <v>73</v>
      </c>
      <c r="N62" s="148">
        <f>IF(SP_NORTE!K66="","*",SP_NORTE!K66)</f>
        <v>372</v>
      </c>
      <c r="O62" s="148">
        <f>IF(SP_NORTE!L66="","*",SP_NORTE!L66)</f>
        <v>204</v>
      </c>
      <c r="P62" s="147">
        <f>IF(SP_NORTE!O66="","*",SP_NORTE!O66)</f>
        <v>0.41666666666666669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Contrato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>
        <f>IF(SP_NORTE!B68="","*",SP_NORTE!B68)</f>
        <v>46086</v>
      </c>
      <c r="G64" s="149" t="str">
        <f>IF(SP_NORTE!D68="","*",SP_NORTE!D68)</f>
        <v>V88</v>
      </c>
      <c r="H64" s="149" t="str">
        <f>IF(SP_NORTE!F68="","*",SP_NORTE!F68)</f>
        <v>MECANIZAÇÃO - SOCADORA</v>
      </c>
      <c r="I64" s="149" t="str">
        <f>IF(SP_NORTE!H68="","*",SP_NORTE!H68)</f>
        <v>ZDP2</v>
      </c>
      <c r="J64" s="149" t="str">
        <f>IF(SP_NORTE!I68="","*",SP_NORTE!I68)</f>
        <v>ZDP</v>
      </c>
      <c r="K64" s="142" t="str">
        <f>IF(SP_NORTE!M68="","*",SP_NORTE!M68)</f>
        <v>ZVP-ZGI</v>
      </c>
      <c r="L64" s="142" t="str">
        <f>IF(SP_NORTE!N68="","*",SP_NORTE!N68)</f>
        <v>ZVP312</v>
      </c>
      <c r="M64" s="143">
        <f>IF(SP_NORTE!J68="","*",SP_NORTE!J68)</f>
        <v>73</v>
      </c>
      <c r="N64" s="148">
        <f>IF(SP_NORTE!K68="","*",SP_NORTE!K68)</f>
        <v>309</v>
      </c>
      <c r="O64" s="148">
        <f>IF(SP_NORTE!L68="","*",SP_NORTE!L68)</f>
        <v>305</v>
      </c>
      <c r="P64" s="147">
        <f>IF(SP_NORTE!O68="","*",SP_NORTE!O68)</f>
        <v>0.35416666666666669</v>
      </c>
      <c r="Q64" s="147">
        <f>IF(SP_NORTE!P68="","*",SP_NORTE!P68)</f>
        <v>8.3333333333333329E-2</v>
      </c>
      <c r="R64" s="149" t="str">
        <f>IF(SP_NORTE!Q68="","*",CONCATENATE(SP_NORTE!Q68," ",SP_NORTE!R68))</f>
        <v>1020 M</v>
      </c>
      <c r="S64" s="149" t="str">
        <f>IF(SP_NORTE!V68="","*",SP_NORTE!V68)</f>
        <v>Antonioni</v>
      </c>
      <c r="T64" s="149" t="str">
        <f>IF(SP_NORTE!W68="","*",SP_NORTE!W68)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IF(SP_NORTE!Y69="","*",SP_NORTE!Y69)</f>
        <v>*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V19</v>
      </c>
      <c r="H65" s="149" t="str">
        <f>IF(SP_NORTE!F69="","*",SP_NORTE!F69)</f>
        <v>VARRIÇÃO</v>
      </c>
      <c r="I65" s="149" t="str">
        <f>IF(SP_NORTE!H69="","*",SP_NORTE!H69)</f>
        <v>ZEC2</v>
      </c>
      <c r="J65" s="149" t="str">
        <f>IF(SP_NORTE!I69="","*",SP_NORTE!I69)</f>
        <v>ZDP</v>
      </c>
      <c r="K65" s="142" t="str">
        <f>IF(SP_NORTE!M69="","*",SP_NORTE!M69)</f>
        <v>ZKY-ZZM</v>
      </c>
      <c r="L65" s="142">
        <f>IF(SP_NORTE!N69="","*",SP_NORTE!N69)</f>
        <v>282286</v>
      </c>
      <c r="M65" s="143">
        <f>IF(SP_NORTE!J69="","*",SP_NORTE!J69)</f>
        <v>73</v>
      </c>
      <c r="N65" s="148">
        <f>IF(SP_NORTE!K69="","*",SP_NORTE!K69)</f>
        <v>282</v>
      </c>
      <c r="O65" s="148">
        <f>IF(SP_NORTE!L69="","*",SP_NORTE!L69)</f>
        <v>288.60000000000002</v>
      </c>
      <c r="P65" s="147">
        <f>IF(SP_NORTE!O69="","*",SP_NORTE!O69)</f>
        <v>0.375</v>
      </c>
      <c r="Q65" s="147">
        <f>IF(SP_NORTE!P69="","*",SP_NORTE!P69)</f>
        <v>6.25E-2</v>
      </c>
      <c r="R65" s="149" t="str">
        <f>IF(SP_NORTE!Q69="","*",CONCATENATE(SP_NORTE!Q69," ",SP_NORTE!R69))</f>
        <v>800 M</v>
      </c>
      <c r="S65" s="149" t="str">
        <f>IF(SP_NORTE!V69="","*",SP_NORTE!V69)</f>
        <v>Antonioni</v>
      </c>
      <c r="T65" s="149" t="str">
        <f>IF(SP_NORTE!W69="","*",SP_NORTE!W69)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V40</v>
      </c>
      <c r="H66" s="149" t="str">
        <f>IF(SP_NORTE!F70="","*",SP_NORTE!F70)</f>
        <v>MECANIZAÇÃO - SOCADORA</v>
      </c>
      <c r="I66" s="149" t="str">
        <f>IF(SP_NORTE!H70="","*",SP_NORTE!H70)</f>
        <v>ZEC2</v>
      </c>
      <c r="J66" s="149" t="str">
        <f>IF(SP_NORTE!I70="","*",SP_NORTE!I70)</f>
        <v>ZEC2</v>
      </c>
      <c r="K66" s="142" t="str">
        <f>IF(SP_NORTE!M70="","*",SP_NORTE!M70)</f>
        <v>ZKY-ZZM</v>
      </c>
      <c r="L66" s="142">
        <f>IF(SP_NORTE!N70="","*",SP_NORTE!N70)</f>
        <v>282286</v>
      </c>
      <c r="M66" s="143">
        <f>IF(SP_NORTE!J70="","*",SP_NORTE!J70)</f>
        <v>73</v>
      </c>
      <c r="N66" s="148">
        <f>IF(SP_NORTE!K70="","*",SP_NORTE!K70)</f>
        <v>282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1</v>
      </c>
    </row>
    <row r="67" spans="1:23" hidden="1">
      <c r="A67" s="150" t="str">
        <f>IF(SP_NORTE!Y71="","*",SP_NORTE!Y71)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ZCZ-ZTI</v>
      </c>
      <c r="F67" s="149">
        <f>IF(SP_NORTE!B71="","*",SP_NORTE!B71)</f>
        <v>46086</v>
      </c>
      <c r="G67" s="149" t="str">
        <f>IF(SP_NORTE!D71="","*",SP_NORTE!D71)</f>
        <v>ANTONIO (TF-681)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ZLQ-ZCZ</v>
      </c>
      <c r="L67" s="142" t="str">
        <f>IF(SP_NORTE!N71="","*",SP_NORTE!N71)</f>
        <v>K84ZCZ</v>
      </c>
      <c r="M67" s="143">
        <f>IF(SP_NORTE!J71="","*",SP_NORTE!J71)</f>
        <v>73</v>
      </c>
      <c r="N67" s="148">
        <f>IF(SP_NORTE!K71="","*",SP_NORTE!K71)</f>
        <v>87.5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 xml:space="preserve">carlos 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1167</v>
      </c>
      <c r="D5" s="252"/>
      <c r="E5" s="252"/>
      <c r="F5" s="252"/>
      <c r="G5" s="252"/>
      <c r="H5" s="252"/>
      <c r="I5" s="252"/>
      <c r="J5" s="253"/>
      <c r="K5" s="254" t="s">
        <v>1168</v>
      </c>
      <c r="L5" s="255"/>
      <c r="M5" s="255"/>
      <c r="N5" s="255"/>
      <c r="O5" s="256" t="s">
        <v>1169</v>
      </c>
      <c r="P5" s="257"/>
    </row>
    <row r="6" spans="1:16" s="77" customFormat="1" ht="15" customHeight="1">
      <c r="A6" s="69" t="s">
        <v>1165</v>
      </c>
      <c r="B6" s="78" t="s">
        <v>1164</v>
      </c>
      <c r="C6" s="79" t="s">
        <v>770</v>
      </c>
      <c r="D6" s="80" t="s">
        <v>771</v>
      </c>
      <c r="E6" s="79" t="s">
        <v>1170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1171</v>
      </c>
      <c r="M6" s="83" t="s">
        <v>402</v>
      </c>
      <c r="N6" s="84" t="s">
        <v>765</v>
      </c>
      <c r="O6" s="160" t="s">
        <v>808</v>
      </c>
      <c r="P6" s="136" t="s">
        <v>1172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SP NORTE</v>
      </c>
      <c r="D54" s="86" t="str">
        <f>IF(SP_NORTE!T66="","*",SP_NORTE!T66)</f>
        <v>TMI-ZEB</v>
      </c>
      <c r="E54" s="86" t="str">
        <f>IF(SP_NORTE!D66="","*",SP_NORTE!D66)</f>
        <v>W57</v>
      </c>
      <c r="F54" s="86" t="str">
        <f>IF(SP_NORTE!H66="","*",SP_NORTE!H66)</f>
        <v>ZJA</v>
      </c>
      <c r="G54" s="86" t="str">
        <f>IF(SP_NORTE!M66="","*",SP_NORTE!M66)</f>
        <v>ZJA-ZRU</v>
      </c>
      <c r="H54" s="119">
        <f>IF(SP_NORTE!K66="","*",SP_NORTE!K66)</f>
        <v>372</v>
      </c>
      <c r="I54" s="116">
        <f>IF(SP_NORTE!O66="","*",SP_NORTE!O66)</f>
        <v>0.41666666666666669</v>
      </c>
      <c r="J54" s="116">
        <f>IF(SP_NORTE!P66="","*",SP_NORTE!P66)</f>
        <v>4.1666666666666664E-2</v>
      </c>
      <c r="K54" s="86" t="str">
        <f>IF(SP_NORTE!AK66="","*",SP_NORTE!AK66)</f>
        <v>ZJA</v>
      </c>
      <c r="L54" s="86" t="str">
        <f>IF(SP_NORTE!AM66="","*",SP_NORTE!AM66)</f>
        <v>ZJA-ZRU</v>
      </c>
      <c r="M54" s="86">
        <f>IF(SP_NORTE!AP66="","*",SP_NORTE!AP66)</f>
        <v>372</v>
      </c>
      <c r="N54" s="86" t="str">
        <f>IF(SP_NORTE!AM66="","*",SP_NORTE!AM66)</f>
        <v>ZJA-ZRU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>
        <f>IF(SP_NORTE!B68="","*",SP_NORTE!B68)</f>
        <v>46086</v>
      </c>
      <c r="B56" s="86" t="str">
        <f>IF(SP_NORTE!X68="","*",SP_NORTE!X68)</f>
        <v>Contrato</v>
      </c>
      <c r="C56" s="86" t="str">
        <f>IF(SP_NORTE!S68="","*",SP_NORTE!S68)</f>
        <v>SP NORTE</v>
      </c>
      <c r="D56" s="86" t="str">
        <f>IF(SP_NORTE!T68="","*",SP_NORTE!T68)</f>
        <v>TMI-ZEB</v>
      </c>
      <c r="E56" s="86" t="str">
        <f>IF(SP_NORTE!D68="","*",SP_NORTE!D68)</f>
        <v>V88</v>
      </c>
      <c r="F56" s="86" t="str">
        <f>IF(SP_NORTE!H68="","*",SP_NORTE!H68)</f>
        <v>ZDP2</v>
      </c>
      <c r="G56" s="86" t="str">
        <f>IF(SP_NORTE!M68="","*",SP_NORTE!M68)</f>
        <v>ZVP-ZGI</v>
      </c>
      <c r="H56" s="119">
        <f>IF(SP_NORTE!K68="","*",SP_NORTE!K68)</f>
        <v>309</v>
      </c>
      <c r="I56" s="116">
        <f>IF(SP_NORTE!O68="","*",SP_NORTE!O68)</f>
        <v>0.35416666666666669</v>
      </c>
      <c r="J56" s="116">
        <f>IF(SP_NORTE!P68="","*",SP_NORTE!P68)</f>
        <v>8.3333333333333329E-2</v>
      </c>
      <c r="K56" s="86" t="str">
        <f>IF(SP_NORTE!AK68="","*",SP_NORTE!AK68)</f>
        <v>ZDP2</v>
      </c>
      <c r="L56" s="86" t="str">
        <f>IF(SP_NORTE!AM68="","*",SP_NORTE!AM68)</f>
        <v>ZVP-ZGI</v>
      </c>
      <c r="M56" s="86">
        <f>IF(SP_NORTE!AP68="","*",SP_NORTE!AP68)</f>
        <v>309</v>
      </c>
      <c r="N56" s="86" t="str">
        <f>IF(SP_NORTE!AM68="","*",SP_NORTE!AM68)</f>
        <v>ZVP-ZGI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>
        <f>IF(SP_NORTE!B69="","*",SP_NORTE!B69)</f>
        <v>46086</v>
      </c>
      <c r="B57" s="86" t="str">
        <f>IF(SP_NORTE!X69="","*",SP_NORTE!X69)</f>
        <v>Oportunidade</v>
      </c>
      <c r="C57" s="86" t="str">
        <f>IF(SP_NORTE!S69="","*",SP_NORTE!S69)</f>
        <v>SP NORTE</v>
      </c>
      <c r="D57" s="86" t="str">
        <f>IF(SP_NORTE!T69="","*",SP_NORTE!T69)</f>
        <v>TMI-ZEB</v>
      </c>
      <c r="E57" s="86" t="str">
        <f>IF(SP_NORTE!D69="","*",SP_NORTE!D69)</f>
        <v>V19</v>
      </c>
      <c r="F57" s="86" t="str">
        <f>IF(SP_NORTE!H69="","*",SP_NORTE!H69)</f>
        <v>ZEC2</v>
      </c>
      <c r="G57" s="86" t="str">
        <f>IF(SP_NORTE!M69="","*",SP_NORTE!M69)</f>
        <v>ZKY-ZZM</v>
      </c>
      <c r="H57" s="119">
        <f>IF(SP_NORTE!K69="","*",SP_NORTE!K69)</f>
        <v>282</v>
      </c>
      <c r="I57" s="116">
        <f>IF(SP_NORTE!O69="","*",SP_NORTE!O69)</f>
        <v>0.375</v>
      </c>
      <c r="J57" s="116">
        <f>IF(SP_NORTE!P69="","*",SP_NORTE!P69)</f>
        <v>6.25E-2</v>
      </c>
      <c r="K57" s="86" t="str">
        <f>IF(SP_NORTE!AK69="","*",SP_NORTE!AK69)</f>
        <v>ZEC2</v>
      </c>
      <c r="L57" s="86" t="str">
        <f>IF(SP_NORTE!AM69="","*",SP_NORTE!AM69)</f>
        <v>ZKY-ZZM</v>
      </c>
      <c r="M57" s="86">
        <f>IF(SP_NORTE!AP69="","*",SP_NORTE!AP69)</f>
        <v>282</v>
      </c>
      <c r="N57" s="86" t="str">
        <f>IF(SP_NORTE!AM69="","*",SP_NORTE!AM69)</f>
        <v>ZKY-ZZM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>
        <f>IF(SP_NORTE!B70="","*",SP_NORTE!B70)</f>
        <v>46086</v>
      </c>
      <c r="B58" s="86" t="str">
        <f>IF(SP_NORTE!X70="","*",SP_NORTE!X70)</f>
        <v>*</v>
      </c>
      <c r="C58" s="86" t="str">
        <f>IF(SP_NORTE!S70="","*",SP_NORTE!S70)</f>
        <v>SP NORTE</v>
      </c>
      <c r="D58" s="86" t="str">
        <f>IF(SP_NORTE!T70="","*",SP_NORTE!T70)</f>
        <v>TMI-ZEB</v>
      </c>
      <c r="E58" s="86" t="str">
        <f>IF(SP_NORTE!D70="","*",SP_NORTE!D70)</f>
        <v>V40</v>
      </c>
      <c r="F58" s="86" t="str">
        <f>IF(SP_NORTE!H70="","*",SP_NORTE!H70)</f>
        <v>ZEC2</v>
      </c>
      <c r="G58" s="86" t="str">
        <f>IF(SP_NORTE!M70="","*",SP_NORTE!M70)</f>
        <v>ZKY-ZZM</v>
      </c>
      <c r="H58" s="119">
        <f>IF(SP_NORTE!K70="","*",SP_NORTE!K70)</f>
        <v>282</v>
      </c>
      <c r="I58" s="116" t="str">
        <f>IF(SP_NORTE!O70="","*",SP_NORTE!O70)</f>
        <v>*</v>
      </c>
      <c r="J58" s="116" t="str">
        <f>IF(SP_NORTE!P70="","*",SP_NORTE!P70)</f>
        <v>*</v>
      </c>
      <c r="K58" s="86" t="str">
        <f>IF(SP_NORTE!AK70="","*",SP_NORTE!AK70)</f>
        <v>ZEC2</v>
      </c>
      <c r="L58" s="86" t="str">
        <f>IF(SP_NORTE!AM70="","*",SP_NORTE!AM70)</f>
        <v>ZKY-ZZM</v>
      </c>
      <c r="M58" s="86">
        <f>IF(SP_NORTE!AP70="","*",SP_NORTE!AP70)</f>
        <v>282</v>
      </c>
      <c r="N58" s="86" t="str">
        <f>IF(SP_NORTE!AM70="","*",SP_NORTE!AM70)</f>
        <v>ZKY-ZZM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>
        <f>IF(SP_NORTE!B71="","*",SP_NORTE!B71)</f>
        <v>46086</v>
      </c>
      <c r="B59" s="86" t="str">
        <f>IF(SP_NORTE!X71="","*",SP_NORTE!X71)</f>
        <v>Oportunidade</v>
      </c>
      <c r="C59" s="86" t="str">
        <f>IF(SP_NORTE!S71="","*",SP_NORTE!S71)</f>
        <v>SP NORTE</v>
      </c>
      <c r="D59" s="86" t="str">
        <f>IF(SP_NORTE!T71="","*",SP_NORTE!T71)</f>
        <v>ZCZ-ZTI</v>
      </c>
      <c r="E59" s="86" t="str">
        <f>IF(SP_NORTE!D71="","*",SP_NORTE!D71)</f>
        <v>ANTONIO (TF-681)</v>
      </c>
      <c r="F59" s="86" t="str">
        <f>IF(SP_NORTE!H71="","*",SP_NORTE!H71)</f>
        <v>-</v>
      </c>
      <c r="G59" s="86" t="str">
        <f>IF(SP_NORTE!M71="","*",SP_NORTE!M71)</f>
        <v>ZLQ-ZCZ</v>
      </c>
      <c r="H59" s="119">
        <f>IF(SP_NORTE!K71="","*",SP_NORTE!K71)</f>
        <v>87.5</v>
      </c>
      <c r="I59" s="116">
        <f>IF(SP_NORTE!O71="","*",SP_NORTE!O71)</f>
        <v>0.375</v>
      </c>
      <c r="J59" s="116">
        <f>IF(SP_NORTE!P71="","*",SP_NORTE!P71)</f>
        <v>6.25E-2</v>
      </c>
      <c r="K59" s="86" t="str">
        <f>IF(SP_NORTE!AK71="","*",SP_NORTE!AK71)</f>
        <v>-</v>
      </c>
      <c r="L59" s="86" t="str">
        <f>IF(SP_NORTE!AM71="","*",SP_NORTE!AM71)</f>
        <v>ZLQ-ZCZ</v>
      </c>
      <c r="M59" s="86">
        <f>IF(SP_NORTE!AP71="","*",SP_NORTE!AP71)</f>
        <v>87.5</v>
      </c>
      <c r="N59" s="86" t="str">
        <f>IF(SP_NORTE!AM71="","*",SP_NORTE!AM71)</f>
        <v>ZLQ-ZCZ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2026-03-04T16:22:55Z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