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88" documentId="120_S{118792C3-22EF-5104-A093-F22BFE3913F3}" xr6:coauthVersionLast="47" xr6:coauthVersionMax="47" xr10:uidLastSave="{3B0862AC-F895-4A43-9603-B32A1B59AB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6" i="1" l="1" a="1"/>
  <c r="M306" i="1" s="1"/>
  <c r="N295" i="1" a="1"/>
  <c r="N295" i="1" s="1"/>
  <c r="M295" i="1" a="1"/>
  <c r="M295" i="1" s="1"/>
  <c r="N299" i="1" a="1"/>
  <c r="N299" i="1" s="1"/>
  <c r="M299" i="1" a="1"/>
  <c r="M299" i="1" s="1"/>
  <c r="N304" i="1" a="1"/>
  <c r="N304" i="1"/>
  <c r="M304" i="1" a="1"/>
  <c r="M304" i="1"/>
  <c r="N303" i="1" a="1"/>
  <c r="N303" i="1"/>
  <c r="M303" i="1" a="1"/>
  <c r="M303" i="1"/>
  <c r="N301" i="1" a="1"/>
  <c r="N301" i="1"/>
  <c r="M301" i="1" a="1"/>
  <c r="M301" i="1"/>
  <c r="N300" i="1" a="1"/>
  <c r="N300" i="1"/>
  <c r="M300" i="1" a="1"/>
  <c r="M300" i="1"/>
  <c r="N297" i="1" a="1"/>
  <c r="N297" i="1"/>
  <c r="M297" i="1" a="1"/>
  <c r="M297" i="1"/>
  <c r="M294" i="1" a="1"/>
  <c r="M294" i="1"/>
  <c r="N291" i="1" a="1"/>
  <c r="N291" i="1"/>
  <c r="M291" i="1" a="1"/>
  <c r="M291" i="1"/>
  <c r="M290" i="1" a="1"/>
  <c r="M290" i="1"/>
  <c r="N289" i="1" a="1"/>
  <c r="N289" i="1"/>
  <c r="M289" i="1" a="1"/>
  <c r="M289" i="1"/>
  <c r="N288" i="1" a="1"/>
  <c r="N288" i="1"/>
  <c r="M288" i="1" a="1"/>
  <c r="M288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K282" i="15"/>
  <c r="L282" i="15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K285" i="15"/>
  <c r="L285" i="15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K286" i="15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K287" i="15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K288" i="15"/>
  <c r="L288" i="15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K291" i="15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K292" i="15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K294" i="15"/>
  <c r="L294" i="15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K297" i="15"/>
  <c r="L297" i="15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K298" i="15"/>
  <c r="L298" i="15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K300" i="15"/>
  <c r="L300" i="15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K301" i="15"/>
  <c r="L301" i="15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K303" i="15"/>
  <c r="L303" i="15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<sst xmlns="http://schemas.openxmlformats.org/spreadsheetml/2006/main" count="6837" uniqueCount="1495">
  <si>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</si>
  <si>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</si>
  <si>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</si>
  <si>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</si>
  <si>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</si>
  <si>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</si>
  <si>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</si>
  <si>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</si>
  <si>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</si>
  <si>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</si>
  <si>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</si>
  <si>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</si>
  <si>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</si>
  <si>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</si>
  <si>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</si>
  <si>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</si>
  <si>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</si>
  <si>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</si>
  <si>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</si>
  <si>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</si>
  <si>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</si>
  <si>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</si>
  <si>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</si>
  <si>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</si>
  <si>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</si>
  <si>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</si>
  <si>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</si>
  <si>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</si>
  <si>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</si>
  <si>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</si>
  <si>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</si>
  <si>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</si>
  <si>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</si>
  <si>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</si>
  <si>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</si>
  <si>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</si>
  <si>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</si>
  <si>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</si>
  <si>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</si>
  <si>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</si>
  <si>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</si>
  <si>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</si>
  <si>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</si>
  <si>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</si>
  <si>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</si>
  <si>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</si>
  <si>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</si>
  <si>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</si>
  <si>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</si>
  <si>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</si>
  <si>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</si>
  <si>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</si>
  <si>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</si>
  <si>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</si>
  <si>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</si>
  <si>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</si>
  <si>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</si>
  <si>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</si>
  <si>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</si>
  <si>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</si>
  <si>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</si>
  <si>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</si>
  <si>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</si>
  <si>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</si>
  <si>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</si>
  <si>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</si>
  <si>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</si>
  <si>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</si>
  <si>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</si>
  <si>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</si>
  <si>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</si>
  <si>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</si>
  <si>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</si>
  <si>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</si>
  <si>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</si>
  <si>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</si>
  <si>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</si>
  <si>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</si>
  <si>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</si>
  <si>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</si>
  <si>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</si>
  <si>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</si>
  <si>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</si>
  <si>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</si>
  <si>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</si>
  <si>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</si>
  <si>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</si>
  <si>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</si>
  <si>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</si>
  <si>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</si>
  <si>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</si>
  <si>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</si>
  <si>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</si>
  <si>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</si>
  <si>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</si>
  <si>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</si>
  <si>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</si>
  <si>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</si>
  <si>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</si>
  <si>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</si>
  <si>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</si>
  <si>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</si>
  <si>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</si>
  <si>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</si>
  <si>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</si>
  <si>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</si>
  <si>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</si>
  <si>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</si>
  <si>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</si>
  <si>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</si>
  <si>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</si>
  <si>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</si>
  <si>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</si>
  <si>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</si>
  <si>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</si>
  <si>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</si>
  <si>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</si>
  <si>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</si>
  <si>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</si>
  <si>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</si>
  <si>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</si>
  <si>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</si>
  <si>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</si>
  <si>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</si>
  <si>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</si>
  <si>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</si>
  <si>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</si>
  <si>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</si>
  <si>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</si>
  <si>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</si>
  <si>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</si>
  <si>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</si>
  <si>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</si>
  <si>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</si>
  <si>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</si>
  <si>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</si>
  <si>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</si>
  <si>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</si>
  <si>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</si>
  <si>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</si>
  <si>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</si>
  <si>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</si>
  <si>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</si>
  <si>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</si>
  <si>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</si>
  <si>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</si>
  <si>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</si>
  <si>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</si>
  <si>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</si>
  <si>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</si>
  <si>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</si>
  <si>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</si>
  <si>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</si>
  <si>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</si>
  <si>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</si>
  <si>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</si>
  <si>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</si>
  <si>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</si>
  <si>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</si>
  <si>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</si>
  <si>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</si>
  <si>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</si>
  <si>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</si>
  <si>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</si>
  <si>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</si>
  <si>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</si>
  <si>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</si>
  <si>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</si>
  <si>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</si>
  <si>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</si>
  <si>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</si>
  <si>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</si>
  <si>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</si>
  <si>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</si>
  <si>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</si>
  <si>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</si>
  <si>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</si>
  <si>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</si>
  <si>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</si>
  <si>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</si>
  <si>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</si>
  <si>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</si>
  <si>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</si>
  <si>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</si>
  <si>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</si>
  <si>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</si>
  <si>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</si>
  <si>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</si>
  <si>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</si>
  <si>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</si>
  <si>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</si>
  <si>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</si>
  <si>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</si>
  <si>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</si>
  <si>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</si>
  <si>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</si>
  <si>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</si>
  <si>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</si>
  <si>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</si>
  <si>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</si>
  <si>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</si>
  <si>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</si>
  <si>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</si>
  <si>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</si>
  <si>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</si>
  <si>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</si>
  <si>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</si>
  <si>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</si>
  <si>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</si>
  <si>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</si>
  <si>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</si>
  <si>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</si>
  <si>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</si>
  <si>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</si>
  <si>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</si>
  <si>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</si>
  <si>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</si>
  <si>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</si>
  <si>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</si>
  <si>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</si>
  <si>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</si>
  <si>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</si>
  <si>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</si>
  <si>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</si>
  <si>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</si>
  <si>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</si>
  <si>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</si>
  <si>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</si>
  <si>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</si>
  <si>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</si>
  <si>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</si>
  <si>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</si>
  <si>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</si>
  <si>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</si>
  <si>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</si>
  <si>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</si>
  <si>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</si>
  <si>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</si>
  <si>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</si>
  <si>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</si>
  <si>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</si>
  <si>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</si>
  <si>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</si>
  <si>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</si>
  <si>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</si>
  <si>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</si>
  <si>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</si>
  <si>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</si>
  <si>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</si>
  <si>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</si>
  <si>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</si>
  <si>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</si>
  <si>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</si>
  <si>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</si>
  <si>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</si>
  <si>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</si>
  <si>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</si>
  <si>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</si>
  <si>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</si>
  <si>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</si>
  <si>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</si>
  <si>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</si>
  <si>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</si>
  <si>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</si>
  <si>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</si>
  <si>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</si>
  <si>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</si>
  <si>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</si>
  <si>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</si>
  <si>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</si>
  <si>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</si>
  <si>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</si>
  <si>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</si>
  <si>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</si>
  <si>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</si>
  <si>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</si>
  <si>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</si>
  <si>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</si>
  <si>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</si>
  <si>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</si>
  <si>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</si>
  <si>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</si>
  <si>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</si>
  <si>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</si>
  <si>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</si>
  <si>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</si>
  <si>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</si>
  <si>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</si>
  <si>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</si>
  <si>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</si>
  <si>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</si>
  <si>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</si>
  <si>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</si>
  <si>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</si>
  <si>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</si>
  <si>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</si>
  <si>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</si>
  <si>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</si>
  <si>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</si>
  <si>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</si>
  <si>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</si>
  <si>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</si>
  <si>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</si>
  <si>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</si>
  <si>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</si>
  <si>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</si>
  <si>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</si>
  <si>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</si>
  <si>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</si>
  <si>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</si>
  <si>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</si>
  <si>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</si>
  <si>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</si>
  <si>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</si>
  <si>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</si>
  <si>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</si>
  <si>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</si>
  <si>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</si>
  <si>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</si>
  <si>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</si>
  <si>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</si>
  <si>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</si>
  <si>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</si>
  <si>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</si>
  <si>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</si>
  <si>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</si>
  <si>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</si>
  <si>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</si>
  <si>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</si>
  <si>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</si>
  <si>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</si>
  <si>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</si>
  <si>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</si>
  <si>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</si>
  <si>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</si>
  <si>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</si>
  <si>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</si>
  <si>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</si>
  <si>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</si>
  <si>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</si>
  <si>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</si>
  <si>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</si>
  <si>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</si>
  <si>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</si>
  <si>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</si>
  <si>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</si>
  <si>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</si>
  <si>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</si>
  <si>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</si>
  <si>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</si>
  <si>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</si>
  <si>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</si>
  <si>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</si>
  <si>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</si>
  <si>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</si>
  <si>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</si>
  <si>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</si>
  <si>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</si>
  <si>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</si>
  <si>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</si>
  <si>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</si>
  <si>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</si>
  <si>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</si>
  <si>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</si>
  <si>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</si>
  <si>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</si>
  <si>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</si>
  <si>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</si>
  <si>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</si>
  <si>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</si>
  <si>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</si>
  <si>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</si>
  <si>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</si>
  <si>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</si>
  <si>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</si>
  <si>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</si>
  <si>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</si>
  <si>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</si>
  <si>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</si>
  <si>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</si>
  <si>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</si>
  <si>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</si>
  <si>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</si>
  <si>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</si>
  <si>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</si>
  <si>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</si>
  <si>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</si>
  <si>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</si>
  <si>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</si>
  <si>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</si>
  <si>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</si>
  <si>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</si>
  <si>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</si>
  <si>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</si>
  <si>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</si>
  <si>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</si>
  <si>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</si>
  <si>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</si>
  <si>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</si>
  <si>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</si>
  <si>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</si>
  <si>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</si>
  <si>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</si>
  <si>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</si>
  <si>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</si>
  <si>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</si>
  <si>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</si>
  <si>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</si>
  <si>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</si>
  <si>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</si>
  <si>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</si>
  <si>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</si>
  <si>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</si>
  <si>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</si>
  <si>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</si>
  <si>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</si>
  <si>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</si>
  <si>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</si>
  <si>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</si>
  <si>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</si>
  <si>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</si>
  <si>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</si>
  <si>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</si>
  <si>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</si>
  <si>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</si>
  <si>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</si>
  <si>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</si>
  <si>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</si>
  <si>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</si>
  <si>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</si>
  <si>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</si>
  <si>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</si>
  <si>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</si>
  <si>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</si>
  <si>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</si>
  <si>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</si>
  <si>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</si>
  <si>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</si>
  <si>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</si>
  <si>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</si>
  <si>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</si>
  <si>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</si>
  <si>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</si>
  <si>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</si>
  <si>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</si>
  <si>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</si>
  <si>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</si>
  <si>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</si>
  <si>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</si>
  <si>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</si>
  <si>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</si>
  <si>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</si>
  <si>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</si>
  <si>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</si>
  <si>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</si>
  <si>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</si>
  <si>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</si>
  <si>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</si>
  <si>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</si>
  <si>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</si>
  <si>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</si>
  <si>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</si>
  <si>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</si>
  <si>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</si>
  <si>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</si>
  <si>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</si>
  <si>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</si>
  <si>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</si>
  <si>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</si>
  <si>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</si>
  <si>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</si>
  <si>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</si>
  <si>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</si>
  <si>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</si>
  <si>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</si>
  <si>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</si>
  <si>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</si>
  <si>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</si>
  <si>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</si>
  <si>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</si>
  <si>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</si>
  <si>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</si>
  <si>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</si>
  <si>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</si>
  <si>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</si>
  <si>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</si>
  <si>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</si>
  <si>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</si>
  <si>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</si>
  <si>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</si>
  <si>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</si>
  <si>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</si>
  <si>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</si>
  <si>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</si>
  <si>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</si>
  <si>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</si>
  <si>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</si>
  <si>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</si>
  <si>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</si>
  <si>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</si>
  <si>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</si>
  <si>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</si>
  <si>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</si>
  <si>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</si>
  <si>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</si>
  <si>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</si>
  <si>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</si>
  <si>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</si>
  <si>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</si>
  <si>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</si>
  <si>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</si>
  <si>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</si>
  <si>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</si>
  <si>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</si>
  <si>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</si>
  <si>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</si>
  <si>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</si>
  <si>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</si>
  <si>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</si>
  <si>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</si>
  <si>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</si>
  <si>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</si>
  <si>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</si>
  <si>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</si>
  <si>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</si>
  <si>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</si>
  <si>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</si>
  <si>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</si>
  <si>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</si>
  <si>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</si>
  <si>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</si>
  <si>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</si>
  <si>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</si>
  <si>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</si>
  <si>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</si>
  <si>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</si>
  <si>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</si>
  <si>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</si>
  <si>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</si>
  <si>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</si>
  <si>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</si>
  <si>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</si>
  <si>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</si>
  <si>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</si>
  <si>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</si>
  <si>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</si>
  <si>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</si>
  <si>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</si>
  <si>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</si>
  <si>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</si>
  <si>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</si>
  <si>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</si>
  <si>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</si>
  <si>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</si>
  <si>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</si>
  <si>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</si>
  <si>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</si>
  <si>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</si>
  <si>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</si>
  <si>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</si>
  <si>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</si>
  <si>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</si>
  <si>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</si>
  <si>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</si>
  <si>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</si>
  <si>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</si>
  <si>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</si>
  <si>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</si>
  <si>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</si>
  <si>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</si>
  <si>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</si>
  <si>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</si>
  <si>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</si>
  <si>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</si>
  <si>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</si>
  <si>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</si>
  <si>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</si>
  <si>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</si>
  <si>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</si>
  <si>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</si>
  <si>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</si>
  <si>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</si>
  <si>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</si>
  <si>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</si>
  <si>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</si>
  <si>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</si>
  <si>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</si>
  <si>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</si>
  <si>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</si>
  <si>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</si>
  <si>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</si>
  <si>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</si>
  <si>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</si>
  <si>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</si>
  <si>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</si>
  <si>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</si>
  <si>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</si>
  <si>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</si>
  <si>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</si>
  <si>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</si>
  <si>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</si>
  <si>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</si>
  <si>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</si>
  <si>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</si>
  <si>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</si>
  <si>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</si>
  <si>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</si>
  <si>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</si>
  <si>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</si>
  <si>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</si>
  <si>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</si>
  <si>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</si>
  <si>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</si>
  <si>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</si>
  <si>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</si>
  <si>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</si>
  <si>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</si>
  <si>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</si>
  <si>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</si>
  <si>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</si>
  <si>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</si>
  <si>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</si>
  <si>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</si>
  <si>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</si>
  <si>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</si>
  <si>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</si>
  <si>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</si>
  <si>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</si>
  <si>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</si>
  <si>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</si>
  <si>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</si>
  <si>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</si>
  <si>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</si>
  <si>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</si>
  <si>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</si>
  <si>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</si>
  <si>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</si>
  <si>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</si>
  <si>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</si>
  <si>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</si>
  <si>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</si>
  <si>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</si>
  <si>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</si>
  <si>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</si>
  <si>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</si>
  <si>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</si>
  <si>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</si>
  <si>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</si>
  <si>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</si>
  <si>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</si>
  <si>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</si>
  <si>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</si>
  <si>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</si>
  <si>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</si>
  <si>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</si>
  <si>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</si>
  <si>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</si>
  <si>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</si>
  <si>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</si>
  <si>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</si>
  <si>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</si>
  <si>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</si>
  <si>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</si>
  <si>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</si>
  <si>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</si>
  <si>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</si>
  <si>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</si>
  <si>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</si>
  <si>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</si>
  <si>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</si>
  <si>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</si>
  <si>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</si>
  <si>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</si>
  <si>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</si>
  <si>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</si>
  <si>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</si>
  <si>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</si>
  <si>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</si>
  <si>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</si>
  <si>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</si>
  <si>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</si>
  <si>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</si>
  <si>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</si>
  <si>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</si>
  <si>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</si>
  <si>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</si>
  <si>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</si>
  <si>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</si>
  <si>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</si>
  <si>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</si>
  <si>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</si>
  <si>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</si>
  <si>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</si>
  <si>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</si>
  <si>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</si>
  <si>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</si>
  <si>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</si>
  <si>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</si>
  <si>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</si>
  <si>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</si>
  <si>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</si>
  <si>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</si>
  <si>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</si>
  <si>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</si>
  <si>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</si>
  <si>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</si>
  <si>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</si>
  <si>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</si>
  <si>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</si>
  <si>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</si>
  <si>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</si>
  <si>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</si>
  <si>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</si>
  <si>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</si>
  <si>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</si>
  <si>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</si>
  <si>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</si>
  <si>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</si>
  <si>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</si>
  <si>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</si>
  <si>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</si>
  <si>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</si>
  <si>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</si>
  <si>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</si>
  <si>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</si>
  <si>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</si>
  <si>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</si>
  <si>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</si>
  <si>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</si>
  <si>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</si>
  <si>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</si>
  <si>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</si>
  <si>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</si>
  <si>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</si>
  <si>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</si>
  <si>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</si>
  <si>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</si>
  <si>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</si>
  <si>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</si>
  <si>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</si>
  <si>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</si>
  <si>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</si>
  <si>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</si>
  <si>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</si>
  <si>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</si>
  <si>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</si>
  <si>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</si>
  <si>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</si>
  <si>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</si>
  <si>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</si>
  <si>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</si>
  <si>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</si>
  <si>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</si>
  <si>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</si>
  <si>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</si>
  <si>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</si>
  <si>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</si>
  <si>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</si>
  <si>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</si>
  <si>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</si>
  <si>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</si>
  <si>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</si>
  <si>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</si>
  <si>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</si>
  <si>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</si>
  <si>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</si>
  <si>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</si>
  <si>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</si>
  <si>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</si>
  <si>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</si>
  <si>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</si>
  <si>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</si>
  <si>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</si>
  <si>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</si>
  <si>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</si>
  <si>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</si>
  <si>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</si>
  <si>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</si>
  <si>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</si>
  <si>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</si>
  <si>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</si>
  <si>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</si>
  <si>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</si>
  <si>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</si>
  <si>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</si>
  <si>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</si>
  <si>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</si>
  <si>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</si>
  <si>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</si>
  <si>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</si>
  <si>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</si>
  <si>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</si>
  <si>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</si>
  <si>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</si>
  <si>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</si>
  <si>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</si>
  <si>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</si>
  <si>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</si>
  <si>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</si>
  <si>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</si>
  <si>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</si>
  <si>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</si>
  <si>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</si>
  <si>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</si>
  <si>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</si>
  <si>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</si>
  <si>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</si>
  <si>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</si>
  <si>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</si>
  <si>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</si>
  <si>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</si>
  <si>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</si>
  <si>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</si>
  <si>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</si>
  <si>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</si>
  <si>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</si>
  <si>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</si>
  <si>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</si>
  <si>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</si>
  <si>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</si>
  <si>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</si>
  <si>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</si>
  <si>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</si>
  <si>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</si>
  <si>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</si>
  <si>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</si>
  <si>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</si>
  <si>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</si>
  <si>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</si>
  <si>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</si>
  <si>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</si>
  <si>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</si>
  <si>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</si>
  <si>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</si>
  <si>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</si>
  <si>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</si>
  <si>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</si>
  <si>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</si>
  <si>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</si>
  <si>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</si>
  <si>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</si>
  <si>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</si>
  <si>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</si>
  <si>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</si>
  <si>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</si>
  <si>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</si>
  <si>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</si>
  <si>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</si>
  <si>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</si>
  <si>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</si>
  <si>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</si>
  <si>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</si>
  <si>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</si>
  <si>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</si>
  <si>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</si>
  <si>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</si>
  <si>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</si>
  <si>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</si>
  <si>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</si>
  <si>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</si>
  <si>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</si>
  <si>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</si>
  <si>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</si>
  <si>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</si>
  <si>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</si>
  <si>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</si>
  <si>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</si>
  <si>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</si>
  <si>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</si>
  <si>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</si>
  <si>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</si>
  <si>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</si>
  <si>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</si>
  <si>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</si>
  <si>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</si>
  <si>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</si>
  <si>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</si>
  <si>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</si>
  <si>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</si>
  <si>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</si>
  <si>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</si>
  <si>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</si>
  <si>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</si>
  <si>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</si>
  <si>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</si>
  <si>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</si>
  <si>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</si>
  <si>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</si>
  <si>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</si>
  <si>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</si>
  <si>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</si>
  <si>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</si>
  <si>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</si>
  <si>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</si>
  <si>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</si>
  <si>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</si>
  <si>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</si>
  <si>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</si>
  <si>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</si>
  <si>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</si>
  <si>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</si>
  <si>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</si>
  <si>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</si>
  <si>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</si>
  <si>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</si>
  <si>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</si>
  <si>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</si>
  <si>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</si>
  <si>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</si>
  <si>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</si>
  <si>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</si>
  <si>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</si>
  <si>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</si>
  <si>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</si>
  <si>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</si>
  <si>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</si>
  <si>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</si>
  <si>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</si>
  <si>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</si>
  <si>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</si>
  <si>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</si>
  <si>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</si>
  <si>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</si>
  <si>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</si>
  <si>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</si>
  <si>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</si>
  <si>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</si>
  <si>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</si>
  <si>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</si>
  <si>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</si>
  <si>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</si>
  <si>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</si>
  <si>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</si>
  <si>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</si>
  <si>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</si>
  <si>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</si>
  <si>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</si>
  <si>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</si>
  <si>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</si>
  <si>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</si>
  <si>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</si>
  <si>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</si>
  <si>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</si>
  <si>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</si>
  <si>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</si>
  <si>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</si>
  <si>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</si>
  <si>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</si>
  <si>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</si>
  <si>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</si>
  <si>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</si>
  <si>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</si>
  <si>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</si>
  <si>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</si>
  <si>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</si>
  <si>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</si>
  <si>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</si>
  <si>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</si>
  <si>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</si>
  <si>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</si>
  <si>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</si>
  <si>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</si>
  <si>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</si>
  <si>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</si>
  <si>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</si>
  <si>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</si>
  <si>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</si>
  <si>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</si>
  <si>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</si>
  <si>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</si>
  <si>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</si>
  <si>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</si>
  <si>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</si>
  <si>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</si>
  <si>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</si>
  <si>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</si>
  <si>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</si>
  <si>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</si>
  <si>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</si>
  <si>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</si>
  <si>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</si>
  <si>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</si>
  <si>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</si>
  <si>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</si>
  <si>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</si>
  <si>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</si>
  <si>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</si>
  <si>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</si>
  <si>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</si>
  <si>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</si>
  <si>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</si>
  <si>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</si>
  <si>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</si>
  <si>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</si>
  <si>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</si>
  <si>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</si>
  <si>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</si>
  <si>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</si>
  <si>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</si>
  <si>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</si>
  <si>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</si>
  <si>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</si>
  <si>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</si>
  <si>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</si>
  <si>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</si>
  <si>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</si>
  <si>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</si>
  <si>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</si>
  <si>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</si>
  <si>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</si>
  <si>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</si>
  <si>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</si>
  <si>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</si>
  <si>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</si>
  <si>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</si>
  <si>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</si>
  <si>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</si>
  <si>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</si>
  <si>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</si>
  <si>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</si>
  <si>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</si>
  <si>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</si>
  <si>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</si>
  <si>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</si>
  <si>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</si>
  <si>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</si>
  <si>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</si>
  <si>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</si>
  <si>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</si>
  <si>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</si>
  <si>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</si>
  <si>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</si>
  <si>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</si>
  <si>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</si>
  <si>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</si>
  <si>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</si>
  <si>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</si>
  <si>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</si>
  <si>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</si>
  <si>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</si>
  <si>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</si>
  <si>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</si>
  <si>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</si>
  <si>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</si>
  <si>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</si>
  <si>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</si>
  <si>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</si>
  <si>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</si>
  <si>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</si>
  <si>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</si>
  <si>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</si>
  <si>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</si>
  <si>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</si>
  <si>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</si>
  <si>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</si>
  <si>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</si>
  <si>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</si>
  <si>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</si>
  <si>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</si>
  <si>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</si>
  <si>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</si>
  <si>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</si>
  <si>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</si>
  <si>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</si>
  <si>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</si>
  <si>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</si>
  <si>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</si>
  <si>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</si>
  <si>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</si>
  <si>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</si>
  <si>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</si>
  <si>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</si>
  <si>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</si>
  <si>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</si>
  <si>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</si>
  <si>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</si>
  <si>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</si>
  <si>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</si>
  <si>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</si>
  <si>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</si>
  <si>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</si>
  <si>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</si>
  <si>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</si>
  <si>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</si>
  <si>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</si>
  <si>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</si>
  <si>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</si>
  <si>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</si>
  <si>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</si>
  <si>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</si>
  <si>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</si>
  <si>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</si>
  <si>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</si>
  <si>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</si>
  <si>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</si>
  <si>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</si>
  <si>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</si>
  <si>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</si>
  <si>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</si>
  <si>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</si>
  <si>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</si>
  <si>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</si>
  <si>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</si>
  <si>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</si>
  <si>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</si>
  <si>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</si>
  <si>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</si>
  <si>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</si>
  <si>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</si>
  <si>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</si>
  <si>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</si>
  <si>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</si>
  <si>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</si>
  <si>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</si>
  <si>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</si>
  <si>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</si>
  <si>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</si>
  <si>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</si>
  <si>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</si>
  <si>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</si>
  <si>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</si>
  <si>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</si>
  <si>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</si>
  <si>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</si>
  <si>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</si>
  <si>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</si>
  <si>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</si>
  <si>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</si>
  <si>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</si>
  <si>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</si>
  <si>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</si>
  <si>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</si>
  <si>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</si>
  <si>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</si>
  <si>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</si>
  <si>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</si>
  <si>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</si>
  <si>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</si>
  <si>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</si>
  <si>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</si>
  <si>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</si>
  <si>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</si>
  <si>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</si>
  <si>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</si>
  <si>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</si>
  <si>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</si>
  <si>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</si>
  <si>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</si>
  <si>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</si>
  <si>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</si>
  <si>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</si>
  <si>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</si>
  <si>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</si>
  <si>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</si>
  <si>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</si>
  <si>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</si>
  <si>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</si>
  <si>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</si>
  <si>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</si>
  <si>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</si>
  <si>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</si>
  <si>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</si>
  <si>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</si>
  <si>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</si>
  <si>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</si>
  <si>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</si>
  <si>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</si>
  <si>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</si>
  <si>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</si>
  <si>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</si>
  <si>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</si>
  <si>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</si>
  <si>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</si>
  <si>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</si>
  <si>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</si>
  <si>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</si>
  <si>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</si>
  <si>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</si>
  <si>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</si>
  <si>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</si>
  <si>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</si>
  <si>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</si>
  <si>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</si>
  <si>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</si>
  <si>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</si>
  <si>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</si>
  <si>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</si>
  <si>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</si>
  <si>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</si>
  <si>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</si>
  <si>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</si>
  <si>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</si>
  <si>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</si>
  <si>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</si>
  <si>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</si>
  <si>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</si>
  <si>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</si>
  <si>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</si>
  <si>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</si>
  <si>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</si>
  <si>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</si>
  <si>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</si>
  <si>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</si>
  <si>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</si>
  <si>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</si>
  <si>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</si>
  <si>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</si>
  <si>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</si>
  <si>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</si>
  <si>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</si>
  <si>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</si>
  <si>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</si>
  <si>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</si>
  <si>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</si>
  <si>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</si>
  <si>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</si>
  <si>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</si>
  <si>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</si>
  <si>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</si>
  <si>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</si>
  <si>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</si>
  <si>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</si>
  <si>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</si>
  <si>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</si>
  <si>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</si>
  <si>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</si>
  <si>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</si>
  <si>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</si>
  <si>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</si>
  <si>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</si>
  <si>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</si>
  <si>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</si>
  <si>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</si>
  <si>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</si>
  <si>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</si>
  <si>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</si>
  <si>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</si>
  <si>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</si>
  <si>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</si>
  <si>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</si>
  <si>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</si>
  <si>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</si>
  <si>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</si>
  <si>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</si>
  <si>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</si>
  <si>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</si>
  <si>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</si>
  <si>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</si>
  <si>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</si>
  <si>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</si>
  <si>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</si>
  <si>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</si>
  <si>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</si>
  <si>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</si>
  <si>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</si>
  <si>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</si>
  <si>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</si>
  <si>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</si>
  <si>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</si>
  <si>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</si>
  <si>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</si>
  <si>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</si>
  <si>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</si>
  <si>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</si>
  <si>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</si>
  <si>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</si>
  <si>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</si>
  <si>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</si>
  <si>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</si>
  <si>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</si>
  <si>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</si>
  <si>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</si>
  <si>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</si>
  <si>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</si>
  <si>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</si>
  <si>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</si>
  <si>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</si>
  <si>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</si>
  <si>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</si>
  <si>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</si>
  <si>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</si>
  <si>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</si>
  <si>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</si>
  <si>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</si>
  <si>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</si>
  <si>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</si>
  <si>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</si>
  <si>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</si>
  <si>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</si>
  <si>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</si>
  <si>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</si>
  <si>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</si>
  <si>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</si>
  <si>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</si>
  <si>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</si>
  <si>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</si>
  <si>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</si>
  <si>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</si>
  <si>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</si>
  <si>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</si>
  <si>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</si>
  <si>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</si>
  <si>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</si>
  <si>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</si>
  <si>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</si>
  <si>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</si>
  <si>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</si>
  <si>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</si>
  <si>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</si>
  <si>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</si>
  <si>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</si>
  <si>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</si>
  <si>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</si>
  <si>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</si>
  <si>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</si>
  <si>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</si>
  <si>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</si>
  <si>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</si>
  <si>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</si>
  <si>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</si>
  <si>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</si>
  <si>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</si>
  <si>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</si>
  <si>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</si>
  <si>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</si>
  <si>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</si>
  <si>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</si>
  <si>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</si>
  <si>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</si>
  <si>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</si>
  <si>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</si>
  <si>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</si>
  <si>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</si>
  <si>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</si>
  <si>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</si>
  <si>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</si>
  <si>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</si>
  <si>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</si>
  <si>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</si>
  <si>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</si>
  <si>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</si>
  <si>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</si>
  <si>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</si>
  <si>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</si>
  <si>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</si>
  <si>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</si>
  <si>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</si>
  <si>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</si>
  <si>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</si>
  <si>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</si>
  <si>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</si>
  <si>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</si>
  <si>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</si>
  <si>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</si>
  <si>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</si>
  <si>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</si>
  <si>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</si>
  <si>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</si>
  <si>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</si>
  <si>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</si>
  <si>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</si>
  <si>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</si>
  <si>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</si>
  <si>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</si>
  <si>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</si>
  <si>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</si>
  <si>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</si>
  <si>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</si>
  <si>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</si>
  <si>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</si>
  <si>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</si>
  <si>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</si>
  <si>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</si>
  <si>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</si>
  <si>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</si>
  <si>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</si>
  <si>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</si>
  <si>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</si>
  <si>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</si>
  <si>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</si>
  <si>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</si>
  <si>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</si>
  <si>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</si>
  <si>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</si>
  <si>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</si>
  <si>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</si>
  <si>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</si>
  <si>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</si>
  <si>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</si>
  <si>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</si>
  <si>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</si>
  <si>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</si>
  <si>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</si>
  <si>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</si>
  <si>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</si>
  <si>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</si>
  <si>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</si>
  <si>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</si>
  <si>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</si>
  <si>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</si>
  <si>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</si>
  <si>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</si>
  <si>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</t>
  </si>
  <si>
    <t>6373/ 7309</t>
  </si>
  <si>
    <t>Cancelado CCO / priorização circulação de trens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</si>
  <si>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</si>
  <si>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</si>
  <si>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</si>
  <si>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</si>
  <si>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</si>
  <si>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</si>
  <si>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</si>
  <si>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</si>
  <si>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</si>
  <si>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</si>
  <si>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Em inervalo das 11h07 até 13h30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</si>
  <si>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</si>
  <si>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</si>
  <si>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</si>
  <si>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</si>
  <si>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</si>
  <si>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</si>
  <si>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</si>
  <si>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</si>
  <si>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</si>
  <si>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Execução de solda - Condicionado a temperatura (Obs: Ocupação do AMV da L1 p/ L3)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</si>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</sst>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281" activePane="topRight" state="frozen"/>
      <selection pane="topRight" activeCell="W307" sqref="W3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1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Produção</v>
      </c>
      <c r="BR257" s="19">
        <f t="shared" si="23"/>
        <v>1</v>
      </c>
      <c r="BS257" s="19">
        <f t="shared" si="24"/>
        <v>0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1404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1404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1405</v>
      </c>
      <c r="BK263" s="18" t="s">
        <v>1405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1405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1406</v>
      </c>
      <c r="BK264" s="18" t="s">
        <v>1407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1407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1408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1409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1409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1410</v>
      </c>
      <c r="BK267" s="18" t="s">
        <v>1410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1411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1412</v>
      </c>
      <c r="BK268" s="18" t="s">
        <v>1413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1414</v>
      </c>
      <c r="BK271" s="18" t="s">
        <v>1415</v>
      </c>
      <c r="BL271" s="16"/>
      <c r="BM271" s="130"/>
      <c r="BN271" s="130"/>
      <c r="BO271" s="130"/>
      <c r="BP271" s="18"/>
      <c r="BQ271" s="12" t="str">
        <f t="shared" si="28"/>
        <v>Produção</v>
      </c>
      <c r="BR271" s="19">
        <f t="shared" si="29"/>
        <v>1.1916666666666664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1416</v>
      </c>
      <c r="BK272" s="18" t="s">
        <v>1416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1416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1417</v>
      </c>
      <c r="BK277" s="18" t="s">
        <v>1417</v>
      </c>
      <c r="BL277" s="16"/>
      <c r="BM277" s="130"/>
      <c r="BN277" s="130"/>
      <c r="BO277" s="130"/>
      <c r="BP277" s="18"/>
      <c r="BQ277" s="12" t="str">
        <f t="shared" si="28"/>
        <v>Intervalo</v>
      </c>
      <c r="BR277" s="19">
        <f t="shared" si="29"/>
        <v>1.666666666666667E-2</v>
      </c>
      <c r="BS277" s="19">
        <f t="shared" si="30"/>
        <v>1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1418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1419</v>
      </c>
      <c r="BK278" s="18" t="s">
        <v>1419</v>
      </c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1420</v>
      </c>
      <c r="BK279" s="18" t="s">
        <v>1420</v>
      </c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1421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1422</v>
      </c>
      <c r="BK280" s="18" t="s">
        <v>1422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1423</v>
      </c>
      <c r="BK281" s="18" t="s">
        <v>1424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</v>
      </c>
      <c r="B283" s="102"/>
      <c r="C283" s="135" t="str">
        <f>IF(BS_CONTROLE[[#This Row],[DATA]]="","",WEEKNUM(BS_CONTROLE[[#This Row],[DATA]]))</f>
        <v/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421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/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/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/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/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/>
      <c r="AS288" s="108"/>
      <c r="AT288" s="108"/>
      <c r="AU288" s="136"/>
      <c r="AV288" s="136"/>
      <c r="AW288" s="14"/>
      <c r="AX288" s="14"/>
      <c r="AY288" s="164">
        <f t="shared" si="26"/>
        <v>0</v>
      </c>
      <c r="AZ288" s="153"/>
      <c r="BA288" s="109"/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/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/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/>
      <c r="AT289" s="108"/>
      <c r="AU289" s="136"/>
      <c r="AV289" s="136"/>
      <c r="AW289" s="14"/>
      <c r="AX289" s="14"/>
      <c r="AY289" s="164">
        <f t="shared" si="26"/>
        <v>0</v>
      </c>
      <c r="AZ289" s="153"/>
      <c r="BA289" s="109"/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/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/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1408</v>
      </c>
      <c r="W291" s="151" t="s">
        <v>1126</v>
      </c>
      <c r="X291" s="104" t="s">
        <v>421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/>
      <c r="AT291" s="108"/>
      <c r="AU291" s="136"/>
      <c r="AV291" s="136"/>
      <c r="AW291" s="14"/>
      <c r="AX291" s="14"/>
      <c r="AY291" s="164">
        <f t="shared" si="26"/>
        <v>0</v>
      </c>
      <c r="AZ291" s="153"/>
      <c r="BA291" s="109"/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/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/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/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/>
      <c r="AS295" s="108"/>
      <c r="AT295" s="108"/>
      <c r="AU295" s="136"/>
      <c r="AV295" s="136"/>
      <c r="AW295" s="14"/>
      <c r="AX295" s="14"/>
      <c r="AY295" s="164">
        <f t="shared" si="26"/>
        <v>0</v>
      </c>
      <c r="AZ295" s="153"/>
      <c r="BA295" s="109"/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/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/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/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</v>
      </c>
      <c r="B298" s="102"/>
      <c r="C298" s="135" t="str">
        <f>IF(BS_CONTROLE[[#This Row],[DATA]]="","",WEEKNUM(BS_CONTROLE[[#This Row],[DATA]]))</f>
        <v/>
      </c>
      <c r="D298" s="104" t="s">
        <v>826</v>
      </c>
      <c r="E298" s="159">
        <v>292</v>
      </c>
      <c r="F298" s="126"/>
      <c r="G298" s="142" t="e">
        <f>IF(D298="","*",VLOOKUP(F298,BS_ATIVIDADE[],3,FALSE))</f>
        <v>#N/A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/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/>
      <c r="AS300" s="108"/>
      <c r="AT300" s="108"/>
      <c r="AU300" s="136"/>
      <c r="AV300" s="136"/>
      <c r="AW300" s="14"/>
      <c r="AX300" s="14"/>
      <c r="AY300" s="164">
        <f t="shared" si="26"/>
        <v>0</v>
      </c>
      <c r="AZ300" s="153"/>
      <c r="BA300" s="109"/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/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/>
      <c r="AS301" s="108"/>
      <c r="AT301" s="108"/>
      <c r="AU301" s="136"/>
      <c r="AV301" s="136"/>
      <c r="AW301" s="14"/>
      <c r="AX301" s="14"/>
      <c r="AY301" s="164">
        <f t="shared" si="26"/>
        <v>0</v>
      </c>
      <c r="AZ301" s="153"/>
      <c r="BA301" s="109"/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/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/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/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/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1425</v>
      </c>
      <c r="X306" s="104" t="s">
        <v>421</v>
      </c>
      <c r="Y306" s="129"/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tr">
        <f>IF(BS_CONTROLE[[#This Row],[Entre - Estações]]=0, "-", BS_CONTROLE[[#This Row],[Entre - Estações]])</f>
        <v>109-ZGM</v>
      </c>
      <c r="AN306" s="105" t="str">
        <f>IF(BS_CONTROLE[[#This Row],[SB]]=0, "-", BS_CONTROLE[[#This Row],[SB]])</f>
        <v>1101091/1101093</v>
      </c>
      <c r="AO306" s="105">
        <f>IF(BS_CONTROLE[[#This Row],[SUB]]=0, "-", BS_CONTROLE[[#This Row],[SUB]])</f>
        <v>30</v>
      </c>
      <c r="AP306" s="105">
        <f>BS_CONTROLE[[#This Row],[KM - Inicio]]</f>
        <v>109</v>
      </c>
      <c r="AQ306" s="105">
        <f>BS_CONTROLE[[#This Row],[KM - Inicio]]</f>
        <v>109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1426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1427</v>
      </c>
      <c r="C4" s="160" t="s">
        <v>1428</v>
      </c>
      <c r="D4" s="160" t="s">
        <v>1429</v>
      </c>
      <c r="E4" s="160" t="s">
        <v>1430</v>
      </c>
      <c r="F4" s="160" t="s">
        <v>4</v>
      </c>
      <c r="G4" s="160" t="s">
        <v>1431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1432</v>
      </c>
      <c r="C6" s="161">
        <v>407867</v>
      </c>
      <c r="D6" s="161" t="s">
        <v>1433</v>
      </c>
      <c r="E6" s="161" t="s">
        <v>824</v>
      </c>
      <c r="F6" s="161" t="s">
        <v>1434</v>
      </c>
      <c r="G6" s="162"/>
    </row>
    <row r="7" spans="2:7">
      <c r="B7" s="182" t="s">
        <v>1435</v>
      </c>
      <c r="C7" s="182">
        <v>293644</v>
      </c>
      <c r="D7" s="182" t="s">
        <v>1436</v>
      </c>
      <c r="E7" s="182" t="s">
        <v>824</v>
      </c>
      <c r="F7" s="182" t="s">
        <v>1434</v>
      </c>
      <c r="G7" s="183" t="s">
        <v>1437</v>
      </c>
    </row>
    <row r="8" spans="2:7">
      <c r="B8" s="161" t="s">
        <v>1438</v>
      </c>
      <c r="C8" s="161">
        <v>256790</v>
      </c>
      <c r="D8" s="161" t="s">
        <v>1439</v>
      </c>
      <c r="E8" s="161" t="s">
        <v>825</v>
      </c>
      <c r="F8" s="161" t="s">
        <v>1440</v>
      </c>
      <c r="G8" s="162">
        <v>46357</v>
      </c>
    </row>
    <row r="9" spans="2:7" ht="29.25">
      <c r="B9" s="161" t="s">
        <v>1441</v>
      </c>
      <c r="C9" s="161"/>
      <c r="D9" s="161"/>
      <c r="E9" s="161" t="s">
        <v>825</v>
      </c>
      <c r="F9" s="161" t="s">
        <v>1440</v>
      </c>
      <c r="G9" s="162" t="s">
        <v>1442</v>
      </c>
    </row>
    <row r="10" spans="2:7">
      <c r="B10" s="161" t="s">
        <v>1443</v>
      </c>
      <c r="C10" s="161">
        <v>265193</v>
      </c>
      <c r="D10" s="161" t="s">
        <v>1444</v>
      </c>
      <c r="E10" s="161" t="s">
        <v>826</v>
      </c>
      <c r="F10" s="161" t="s">
        <v>54</v>
      </c>
      <c r="G10" s="161" t="s">
        <v>1445</v>
      </c>
    </row>
    <row r="11" spans="2:7">
      <c r="B11" s="161" t="s">
        <v>1446</v>
      </c>
      <c r="C11" s="161">
        <v>293716</v>
      </c>
      <c r="D11" s="161" t="s">
        <v>1447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1448</v>
      </c>
      <c r="C12" s="161">
        <v>257258</v>
      </c>
      <c r="D12" s="161" t="s">
        <v>1449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1450</v>
      </c>
      <c r="C13" s="161">
        <v>371147</v>
      </c>
      <c r="D13" s="161" t="s">
        <v>1451</v>
      </c>
      <c r="E13" s="161" t="s">
        <v>827</v>
      </c>
      <c r="F13" s="161" t="s">
        <v>71</v>
      </c>
      <c r="G13" s="161" t="s">
        <v>1445</v>
      </c>
    </row>
    <row r="14" spans="2:7">
      <c r="B14" s="161" t="s">
        <v>1452</v>
      </c>
      <c r="C14" s="161">
        <v>259230</v>
      </c>
      <c r="D14" s="161" t="s">
        <v>1453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1454</v>
      </c>
      <c r="C15" s="161">
        <v>370705</v>
      </c>
      <c r="D15" s="161"/>
      <c r="E15" s="161" t="s">
        <v>827</v>
      </c>
      <c r="F15" s="161" t="s">
        <v>71</v>
      </c>
      <c r="G15" s="161" t="s">
        <v>1445</v>
      </c>
    </row>
    <row r="16" spans="2:7" ht="29.25">
      <c r="B16" s="161" t="s">
        <v>1455</v>
      </c>
      <c r="C16" s="161">
        <v>258542</v>
      </c>
      <c r="D16" s="161" t="s">
        <v>1456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1457</v>
      </c>
      <c r="C17" s="161">
        <v>257050</v>
      </c>
      <c r="D17" s="161" t="s">
        <v>1458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1459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1460</v>
      </c>
      <c r="D4" s="163" t="s">
        <v>1461</v>
      </c>
      <c r="E4" s="163" t="s">
        <v>1462</v>
      </c>
      <c r="F4" s="160" t="s">
        <v>1463</v>
      </c>
      <c r="G4" s="163" t="s">
        <v>1464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1465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1466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1465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1465</v>
      </c>
      <c r="G9" s="167"/>
    </row>
    <row r="10" spans="2:7" ht="19.5" customHeight="1">
      <c r="B10" s="167" t="s">
        <v>1467</v>
      </c>
      <c r="C10" s="167">
        <v>9038</v>
      </c>
      <c r="D10" s="168">
        <v>46063</v>
      </c>
      <c r="E10" s="167">
        <v>11450</v>
      </c>
      <c r="F10" s="169" t="s">
        <v>1468</v>
      </c>
      <c r="G10" s="167"/>
    </row>
    <row r="11" spans="2:7" ht="19.5" customHeight="1">
      <c r="B11" s="167" t="s">
        <v>744</v>
      </c>
      <c r="C11" s="167" t="s">
        <v>1469</v>
      </c>
      <c r="D11" s="168">
        <v>46056</v>
      </c>
      <c r="E11" s="167">
        <v>9100</v>
      </c>
      <c r="F11" s="169" t="s">
        <v>1470</v>
      </c>
      <c r="G11" s="167" t="s">
        <v>1471</v>
      </c>
    </row>
    <row r="12" spans="2:7" ht="19.5" customHeight="1">
      <c r="B12" s="167" t="s">
        <v>744</v>
      </c>
      <c r="C12" s="167" t="s">
        <v>1472</v>
      </c>
      <c r="D12" s="168">
        <v>46058</v>
      </c>
      <c r="E12" s="167">
        <v>12000</v>
      </c>
      <c r="F12" s="169" t="s">
        <v>1465</v>
      </c>
      <c r="G12" s="167"/>
    </row>
    <row r="13" spans="2:7" ht="19.5" customHeight="1">
      <c r="B13" s="167" t="s">
        <v>744</v>
      </c>
      <c r="C13" s="167" t="s">
        <v>1473</v>
      </c>
      <c r="D13" s="168">
        <v>46058</v>
      </c>
      <c r="E13" s="167">
        <v>12000</v>
      </c>
      <c r="F13" s="169" t="s">
        <v>1465</v>
      </c>
      <c r="G13" s="167"/>
    </row>
    <row r="14" spans="2:7" ht="19.5" customHeight="1">
      <c r="B14" s="167" t="s">
        <v>744</v>
      </c>
      <c r="C14" s="167" t="s">
        <v>1474</v>
      </c>
      <c r="D14" s="168">
        <v>46058</v>
      </c>
      <c r="E14" s="167">
        <v>13800</v>
      </c>
      <c r="F14" s="169" t="s">
        <v>1465</v>
      </c>
      <c r="G14" s="167" t="s">
        <v>1475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1476</v>
      </c>
      <c r="D5" s="218"/>
      <c r="E5" s="218"/>
      <c r="F5" s="218"/>
      <c r="G5" s="218"/>
      <c r="H5" s="218"/>
      <c r="I5" s="218"/>
      <c r="J5" s="219"/>
      <c r="K5" s="220" t="s">
        <v>1477</v>
      </c>
      <c r="L5" s="221"/>
      <c r="M5" s="221"/>
      <c r="N5" s="221"/>
      <c r="O5" s="222" t="s">
        <v>1478</v>
      </c>
      <c r="P5" s="223"/>
    </row>
    <row r="6" spans="1:16" s="74" customFormat="1" ht="15" customHeight="1">
      <c r="A6" s="66" t="s">
        <v>1479</v>
      </c>
      <c r="B6" s="75" t="s">
        <v>1480</v>
      </c>
      <c r="C6" s="76" t="s">
        <v>992</v>
      </c>
      <c r="D6" s="77" t="s">
        <v>993</v>
      </c>
      <c r="E6" s="76" t="s">
        <v>1481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1482</v>
      </c>
      <c r="M6" s="80" t="s">
        <v>611</v>
      </c>
      <c r="N6" s="81" t="s">
        <v>987</v>
      </c>
      <c r="O6" s="158" t="s">
        <v>1030</v>
      </c>
      <c r="P6" s="133" t="s">
        <v>1483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1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MC1 09h29 /  Em inervalo das 11h07 até 13h30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TP pronto 09h48 /  Em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Oportunidade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W60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109-ZGM</v>
      </c>
      <c r="M306" s="83">
        <f>IF(SP_SUL!AP306="","*",SP_SUL!AP306)</f>
        <v>109</v>
      </c>
      <c r="N306" s="83" t="str">
        <f>IF(SP_SUL!AM306="","*",SP_SUL!AM306)</f>
        <v>109-ZGM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1484</v>
      </c>
      <c r="V1" s="229"/>
      <c r="W1" s="229"/>
    </row>
    <row r="2" spans="1:23" ht="15" customHeight="1">
      <c r="A2" s="87" t="s">
        <v>1485</v>
      </c>
      <c r="B2" s="87" t="s">
        <v>1480</v>
      </c>
      <c r="C2" s="87" t="s">
        <v>411</v>
      </c>
      <c r="D2" s="88" t="s">
        <v>992</v>
      </c>
      <c r="E2" s="88" t="s">
        <v>4</v>
      </c>
      <c r="F2" s="88" t="s">
        <v>1479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1486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Oportunidade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 t="str">
        <f>IF(SP_SUL!B283="","*",SP_SUL!B283)</f>
        <v>*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580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22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300</v>
      </c>
      <c r="V287" s="137">
        <f ca="1">_xlfn.XLOOKUP(G287&amp;$V$2,BS_CONTROLE[CHAVE],BS_CONTROLE[Quantidade_11],"-")</f>
        <v>0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0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1</v>
      </c>
    </row>
    <row r="293" spans="1:23" hidden="1">
      <c r="A293" s="146" t="str">
        <f>IF(SP_SUL!Y296="","*",SP_SUL!Y296)</f>
        <v>*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W60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600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1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0</v>
      </c>
      <c r="V301" s="137">
        <f ca="1">_xlfn.XLOOKUP(G301&amp;$V$2,BS_CONTROLE[CHAVE],BS_CONTROLE[Quantidade_11],"-")</f>
        <v>200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*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1487</v>
      </c>
      <c r="C2" s="121" t="s">
        <v>977</v>
      </c>
      <c r="D2" s="76" t="s">
        <v>979</v>
      </c>
      <c r="E2" s="76" t="s">
        <v>1488</v>
      </c>
      <c r="F2" s="99" t="s">
        <v>1489</v>
      </c>
      <c r="G2" s="76" t="s">
        <v>1490</v>
      </c>
      <c r="H2" s="76" t="s">
        <v>1491</v>
      </c>
      <c r="I2" s="76" t="s">
        <v>1492</v>
      </c>
      <c r="J2" s="76" t="s">
        <v>1493</v>
      </c>
      <c r="K2" s="78" t="s">
        <v>1494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*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*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*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*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*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W60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*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2026-02-11T17:07:17Z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