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324" documentId="120_S{118792C3-22EF-5104-A093-F22BFE3913F3}" xr6:coauthVersionLast="47" xr6:coauthVersionMax="47" xr10:uidLastSave="{56B80A96-B46C-4C7A-AAA3-57B8ACEC4E84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3" i="1" l="1" a="1"/>
  <c r="N343" i="1" s="1"/>
  <c r="M343" i="1" a="1"/>
  <c r="M343" i="1" s="1"/>
  <c r="N342" i="1" a="1"/>
  <c r="N342" i="1" s="1"/>
  <c r="M342" i="1" a="1"/>
  <c r="M342" i="1" s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M341" i="1" a="1"/>
  <c r="M341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 s="1"/>
  <c r="BD194" i="1" a="1"/>
  <c r="BD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AP199" i="1"/>
  <c r="AQ199" i="1"/>
  <c r="AY199" i="1"/>
  <c r="BE199" i="1" a="1"/>
  <c r="BE199" i="1" s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/>
  <c r="E185" i="15" s="1"/>
  <c r="U188" i="1" a="1"/>
  <c r="U188" i="1" s="1"/>
  <c r="AI188" i="1"/>
  <c r="AJ188" i="1"/>
  <c r="AK188" i="1"/>
  <c r="AL188" i="1"/>
  <c r="AO188" i="1"/>
  <c r="AP188" i="1"/>
  <c r="AQ188" i="1"/>
  <c r="AY188" i="1"/>
  <c r="BB188" i="1"/>
  <c r="BE188" i="1" a="1"/>
  <c r="BE188" i="1" s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D177" i="1" a="1"/>
  <c r="BD177" i="1" s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 s="1"/>
  <c r="D177" i="15" s="1"/>
  <c r="T180" i="1" a="1"/>
  <c r="T180" i="1"/>
  <c r="E177" i="15" s="1"/>
  <c r="U180" i="1" a="1"/>
  <c r="U180" i="1" s="1"/>
  <c r="AI180" i="1"/>
  <c r="BB180" i="1" s="1"/>
  <c r="AJ180" i="1"/>
  <c r="AK180" i="1"/>
  <c r="AL180" i="1"/>
  <c r="AM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/>
  <c r="E182" i="15" s="1"/>
  <c r="U185" i="1" a="1"/>
  <c r="U185" i="1" s="1"/>
  <c r="AI185" i="1"/>
  <c r="AJ185" i="1"/>
  <c r="AK185" i="1"/>
  <c r="AL185" i="1"/>
  <c r="AN185" i="1"/>
  <c r="AO185" i="1"/>
  <c r="AP185" i="1"/>
  <c r="BD185" i="1" s="1" a="1"/>
  <c r="BD185" i="1" s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AP183" i="1"/>
  <c r="AQ183" i="1"/>
  <c r="AY183" i="1"/>
  <c r="BE183" i="1" a="1"/>
  <c r="BE183" i="1" s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AP178" i="1"/>
  <c r="AQ178" i="1"/>
  <c r="AY178" i="1"/>
  <c r="BE178" i="1" a="1"/>
  <c r="BE178" i="1" s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AP168" i="1"/>
  <c r="AQ168" i="1"/>
  <c r="AY168" i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BC119" i="1" s="1" a="1"/>
  <c r="BC119" i="1" s="1"/>
  <c r="AQ119" i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3" i="1"/>
  <c r="C343" i="1"/>
  <c r="F326" i="12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D178" i="1" l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<sst xmlns="http://schemas.openxmlformats.org/spreadsheetml/2006/main" count="7493" uniqueCount="1659">
  <si>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</si>
  <si>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</si>
  <si>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</si>
  <si>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</si>
  <si>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</si>
  <si>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</si>
  <si>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</si>
  <si>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</si>
  <si>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</si>
  <si>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</si>
  <si>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</si>
  <si>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</si>
  <si>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</si>
  <si>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</si>
  <si>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</si>
  <si>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</si>
  <si>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</si>
  <si>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</si>
  <si>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</si>
  <si>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</si>
  <si>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</si>
  <si>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</si>
  <si>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</si>
  <si>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</si>
  <si>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</si>
  <si>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</si>
  <si>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</si>
  <si>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</si>
  <si>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</si>
  <si>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</si>
  <si>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</si>
  <si>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</si>
  <si>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</si>
  <si>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</si>
  <si>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</si>
  <si>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</si>
  <si>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</si>
  <si>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</si>
  <si>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</si>
  <si>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</si>
  <si>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</si>
  <si>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</si>
  <si>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</si>
  <si>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</si>
  <si>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</si>
  <si>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</si>
  <si>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</si>
  <si>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</si>
  <si>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</si>
  <si>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</si>
  <si>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</si>
  <si>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</si>
  <si>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</si>
  <si>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</si>
  <si>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</si>
  <si>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</si>
  <si>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</si>
  <si>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</si>
  <si>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</si>
  <si>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</si>
  <si>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</si>
  <si>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</si>
  <si>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</si>
  <si>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</si>
  <si>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</si>
  <si>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</si>
  <si>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</si>
  <si>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</si>
  <si>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</si>
  <si>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</si>
  <si>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</si>
  <si>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</si>
  <si>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</si>
  <si>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</si>
  <si>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</si>
  <si>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</si>
  <si>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</si>
  <si>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</si>
  <si>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</si>
  <si>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</si>
  <si>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</si>
  <si>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</si>
  <si>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</si>
  <si>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</si>
  <si>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</si>
  <si>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</si>
  <si>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</si>
  <si>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</si>
  <si>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</si>
  <si>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</si>
  <si>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</si>
  <si>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</si>
  <si>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</si>
  <si>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</si>
  <si>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</si>
  <si>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</si>
  <si>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</si>
  <si>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</si>
  <si>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</si>
  <si>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</si>
  <si>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</si>
  <si>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</si>
  <si>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</si>
  <si>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</si>
  <si>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</si>
  <si>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</si>
  <si>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</si>
  <si>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</si>
  <si>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</si>
  <si>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</si>
  <si>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</si>
  <si>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</si>
  <si>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</si>
  <si>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</si>
  <si>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</si>
  <si>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</si>
  <si>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</si>
  <si>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</si>
  <si>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</si>
  <si>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</si>
  <si>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</si>
  <si>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</si>
  <si>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</si>
  <si>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</si>
  <si>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</si>
  <si>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</si>
  <si>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</si>
  <si>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</si>
  <si>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</si>
  <si>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</si>
  <si>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</si>
  <si>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</si>
  <si>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</si>
  <si>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</si>
  <si>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</si>
  <si>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</si>
  <si>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</si>
  <si>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</si>
  <si>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</si>
  <si>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</si>
  <si>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</si>
  <si>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</si>
  <si>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</si>
  <si>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</si>
  <si>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</si>
  <si>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</si>
  <si>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</si>
  <si>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</si>
  <si>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</si>
  <si>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</si>
  <si>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</si>
  <si>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</si>
  <si>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</si>
  <si>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</si>
  <si>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</si>
  <si>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</si>
  <si>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</si>
  <si>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</si>
  <si>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</si>
  <si>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</si>
  <si>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</si>
  <si>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</si>
  <si>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</si>
  <si>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</si>
  <si>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</si>
  <si>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</si>
  <si>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</si>
  <si>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</si>
  <si>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</si>
  <si>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</si>
  <si>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</si>
  <si>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</si>
  <si>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</si>
  <si>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</si>
  <si>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</si>
  <si>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</si>
  <si>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</si>
  <si>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</si>
  <si>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</si>
  <si>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</si>
  <si>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</si>
  <si>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</si>
  <si>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</si>
  <si>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</si>
  <si>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</si>
  <si>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</si>
  <si>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</si>
  <si>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</si>
  <si>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</si>
  <si>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</si>
  <si>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</si>
  <si>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</si>
  <si>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</si>
  <si>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</si>
  <si>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</si>
  <si>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</si>
  <si>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</si>
  <si>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</si>
  <si>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</si>
  <si>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</si>
  <si>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</si>
  <si>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</si>
  <si>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</si>
  <si>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</si>
  <si>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</si>
  <si>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</si>
  <si>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</si>
  <si>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</si>
  <si>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</si>
  <si>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</si>
  <si>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</si>
  <si>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</si>
  <si>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</si>
  <si>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</si>
  <si>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</si>
  <si>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</si>
  <si>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</si>
  <si>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</si>
  <si>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</si>
  <si>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</si>
  <si>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</si>
  <si>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</si>
  <si>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</si>
  <si>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</si>
  <si>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</si>
  <si>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</si>
  <si>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</si>
  <si>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</si>
  <si>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</si>
  <si>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</si>
  <si>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</si>
  <si>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</si>
  <si>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</si>
  <si>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</si>
  <si>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</si>
  <si>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</si>
  <si>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</si>
  <si>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</si>
  <si>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</si>
  <si>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</si>
  <si>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</si>
  <si>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</si>
  <si>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</si>
  <si>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</si>
  <si>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</si>
  <si>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</si>
  <si>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</si>
  <si>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</si>
  <si>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</si>
  <si>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</si>
  <si>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</si>
  <si>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</si>
  <si>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</si>
  <si>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</si>
  <si>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</si>
  <si>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</si>
  <si>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</si>
  <si>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</si>
  <si>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</si>
  <si>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</si>
  <si>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</si>
  <si>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</si>
  <si>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</si>
  <si>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</si>
  <si>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</si>
  <si>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</si>
  <si>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</si>
  <si>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</si>
  <si>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</si>
  <si>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</si>
  <si>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</si>
  <si>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</si>
  <si>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</si>
  <si>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</si>
  <si>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</si>
  <si>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</si>
  <si>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</si>
  <si>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</si>
  <si>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</si>
  <si>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</si>
  <si>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</si>
  <si>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</si>
  <si>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</si>
  <si>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</si>
  <si>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</si>
  <si>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</si>
  <si>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</si>
  <si>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</si>
  <si>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</si>
  <si>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</si>
  <si>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</si>
  <si>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</si>
  <si>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</si>
  <si>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</si>
  <si>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</si>
  <si>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</si>
  <si>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</si>
  <si>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</si>
  <si>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</si>
  <si>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</si>
  <si>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</si>
  <si>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</si>
  <si>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</si>
  <si>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</si>
  <si>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</si>
  <si>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</si>
  <si>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</si>
  <si>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</si>
  <si>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</si>
  <si>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</si>
  <si>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</si>
  <si>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</si>
  <si>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</si>
  <si>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</si>
  <si>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</si>
  <si>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</si>
  <si>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</si>
  <si>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</si>
  <si>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</si>
  <si>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</si>
  <si>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</si>
  <si>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</si>
  <si>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</si>
  <si>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</si>
  <si>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</si>
  <si>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</si>
  <si>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</si>
  <si>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</si>
  <si>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</si>
  <si>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</si>
  <si>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</si>
  <si>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</si>
  <si>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</si>
  <si>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</si>
  <si>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</si>
  <si>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</si>
  <si>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</si>
  <si>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</si>
  <si>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</si>
  <si>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</si>
  <si>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</si>
  <si>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</si>
  <si>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</si>
  <si>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</si>
  <si>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</si>
  <si>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</si>
  <si>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</si>
  <si>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</si>
  <si>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</si>
  <si>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</si>
  <si>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</si>
  <si>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</si>
  <si>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</si>
  <si>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</si>
  <si>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</si>
  <si>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</si>
  <si>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</si>
  <si>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</si>
  <si>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</si>
  <si>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</si>
  <si>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</si>
  <si>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</si>
  <si>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</si>
  <si>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</si>
  <si>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</si>
  <si>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</si>
  <si>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</si>
  <si>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</si>
  <si>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</si>
  <si>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</si>
  <si>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</si>
  <si>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</si>
  <si>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</si>
  <si>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</si>
  <si>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</si>
  <si>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</si>
  <si>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</si>
  <si>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</si>
  <si>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</si>
  <si>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</si>
  <si>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</si>
  <si>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</si>
  <si>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</si>
  <si>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</si>
  <si>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</si>
  <si>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</si>
  <si>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</si>
  <si>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</si>
  <si>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</si>
  <si>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</si>
  <si>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</si>
  <si>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</si>
  <si>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</si>
  <si>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</si>
  <si>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</si>
  <si>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</si>
  <si>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</si>
  <si>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</si>
  <si>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</si>
  <si>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</si>
  <si>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</si>
  <si>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</si>
  <si>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</si>
  <si>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</si>
  <si>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</si>
  <si>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</si>
  <si>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</si>
  <si>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</si>
  <si>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</si>
  <si>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</si>
  <si>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</si>
  <si>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</si>
  <si>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</si>
  <si>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</si>
  <si>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</si>
  <si>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</si>
  <si>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</si>
  <si>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</si>
  <si>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</si>
  <si>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</si>
  <si>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</si>
  <si>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</si>
  <si>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</si>
  <si>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</si>
  <si>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</si>
  <si>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</si>
  <si>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</si>
  <si>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</si>
  <si>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</si>
  <si>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</si>
  <si>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</si>
  <si>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</si>
  <si>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</si>
  <si>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</si>
  <si>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</si>
  <si>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</si>
  <si>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</si>
  <si>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</si>
  <si>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</si>
  <si>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</si>
  <si>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</si>
  <si>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</si>
  <si>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</si>
  <si>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</si>
  <si>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</si>
  <si>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</si>
  <si>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</si>
  <si>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</si>
  <si>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</si>
  <si>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</si>
  <si>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</si>
  <si>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</si>
  <si>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</si>
  <si>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</si>
  <si>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</si>
  <si>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</si>
  <si>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</si>
  <si>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</si>
  <si>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</si>
  <si>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</si>
  <si>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</si>
  <si>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</si>
  <si>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</si>
  <si>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</si>
  <si>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</si>
  <si>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</si>
  <si>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</si>
  <si>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</si>
  <si>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</si>
  <si>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</si>
  <si>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</si>
  <si>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</si>
  <si>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</si>
  <si>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</si>
  <si>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</si>
  <si>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</si>
  <si>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</si>
  <si>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</si>
  <si>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</si>
  <si>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</si>
  <si>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</si>
  <si>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</si>
  <si>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</si>
  <si>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</si>
  <si>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</si>
  <si>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</si>
  <si>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</si>
  <si>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</si>
  <si>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</si>
  <si>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</si>
  <si>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</si>
  <si>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</si>
  <si>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</si>
  <si>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</si>
  <si>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</si>
  <si>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</si>
  <si>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</si>
  <si>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</si>
  <si>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</si>
  <si>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</si>
  <si>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</si>
  <si>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</si>
  <si>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</si>
  <si>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</si>
  <si>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</si>
  <si>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</si>
  <si>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</si>
  <si>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</si>
  <si>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</si>
  <si>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</si>
  <si>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</si>
  <si>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</si>
  <si>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</si>
  <si>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</si>
  <si>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</si>
  <si>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</si>
  <si>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</si>
  <si>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</si>
  <si>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</si>
  <si>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</si>
  <si>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</si>
  <si>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</si>
  <si>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</si>
  <si>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</si>
  <si>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</si>
  <si>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</si>
  <si>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</si>
  <si>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</si>
  <si>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</si>
  <si>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</si>
  <si>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</si>
  <si>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</si>
  <si>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</si>
  <si>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</si>
  <si>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</si>
  <si>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</si>
  <si>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</si>
  <si>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</si>
  <si>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</si>
  <si>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</si>
  <si>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</si>
  <si>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</si>
  <si>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</si>
  <si>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</si>
  <si>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</si>
  <si>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</si>
  <si>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</si>
  <si>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</si>
  <si>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</si>
  <si>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</si>
  <si>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</si>
  <si>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</si>
  <si>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</si>
  <si>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</si>
  <si>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</si>
  <si>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</si>
  <si>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</si>
  <si>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</si>
  <si>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</si>
  <si>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</si>
  <si>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</si>
  <si>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</si>
  <si>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</si>
  <si>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</si>
  <si>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</si>
  <si>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</si>
  <si>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</si>
  <si>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</si>
  <si>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</si>
  <si>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</si>
  <si>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</si>
  <si>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</si>
  <si>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</si>
  <si>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</si>
  <si>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</si>
  <si>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</si>
  <si>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</si>
  <si>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</si>
  <si>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</si>
  <si>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</si>
  <si>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</si>
  <si>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</si>
  <si>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</si>
  <si>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</si>
  <si>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</si>
  <si>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</si>
  <si>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</si>
  <si>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</si>
  <si>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</si>
  <si>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</si>
  <si>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</si>
  <si>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</si>
  <si>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</si>
  <si>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</si>
  <si>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</si>
  <si>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</si>
  <si>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</si>
  <si>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</si>
  <si>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</si>
  <si>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</si>
  <si>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</si>
  <si>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</si>
  <si>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</si>
  <si>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</si>
  <si>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</si>
  <si>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</si>
  <si>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</si>
  <si>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</si>
  <si>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</si>
  <si>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</si>
  <si>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</si>
  <si>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</si>
  <si>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</si>
  <si>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</si>
  <si>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</si>
  <si>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</si>
  <si>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</si>
  <si>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</si>
  <si>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</si>
  <si>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</si>
  <si>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</si>
  <si>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</si>
  <si>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</si>
  <si>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</si>
  <si>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</si>
  <si>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</si>
  <si>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</si>
  <si>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</si>
  <si>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</si>
  <si>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</si>
  <si>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</si>
  <si>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</si>
  <si>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</si>
  <si>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</si>
  <si>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</si>
  <si>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</si>
  <si>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</si>
  <si>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</si>
  <si>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</si>
  <si>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</si>
  <si>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</si>
  <si>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</si>
  <si>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</si>
  <si>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</si>
  <si>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</si>
  <si>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</si>
  <si>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</si>
  <si>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</si>
  <si>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</si>
  <si>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</si>
  <si>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</si>
  <si>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</si>
  <si>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</si>
  <si>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</si>
  <si>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</si>
  <si>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</si>
  <si>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</si>
  <si>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</si>
  <si>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</si>
  <si>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</si>
  <si>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</si>
  <si>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</si>
  <si>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</si>
  <si>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</si>
  <si>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</si>
  <si>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</si>
  <si>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</si>
  <si>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</si>
  <si>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</si>
  <si>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</si>
  <si>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</si>
  <si>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</si>
  <si>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</si>
  <si>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</si>
  <si>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</si>
  <si>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</si>
  <si>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</si>
  <si>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</si>
  <si>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</si>
  <si>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</si>
  <si>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</si>
  <si>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</si>
  <si>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</si>
  <si>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</si>
  <si>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</si>
  <si>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</si>
  <si>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</si>
  <si>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</si>
  <si>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</si>
  <si>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</si>
  <si>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</si>
  <si>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</si>
  <si>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</si>
  <si>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</si>
  <si>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</si>
  <si>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</si>
  <si>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</si>
  <si>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</si>
  <si>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</si>
  <si>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</si>
  <si>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</si>
  <si>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</si>
  <si>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</si>
  <si>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</si>
  <si>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</si>
  <si>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</si>
  <si>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</si>
  <si>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</si>
  <si>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</si>
  <si>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</si>
  <si>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</si>
  <si>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</si>
  <si>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</si>
  <si>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</si>
  <si>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</si>
  <si>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</si>
  <si>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</si>
  <si>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</si>
  <si>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</si>
  <si>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</si>
  <si>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</si>
  <si>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</si>
  <si>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</si>
  <si>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</si>
  <si>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</si>
  <si>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</si>
  <si>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</si>
  <si>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</si>
  <si>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</si>
  <si>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</si>
  <si>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</si>
  <si>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</si>
  <si>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</si>
  <si>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</si>
  <si>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</si>
  <si>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</si>
  <si>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</si>
  <si>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</si>
  <si>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</si>
  <si>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</si>
  <si>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</si>
  <si>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</si>
  <si>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</si>
  <si>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</si>
  <si>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</si>
  <si>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</si>
  <si>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</si>
  <si>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</si>
  <si>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</si>
  <si>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</si>
  <si>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</si>
  <si>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</si>
  <si>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</si>
  <si>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</si>
  <si>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</si>
  <si>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</si>
  <si>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</si>
  <si>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</si>
  <si>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</si>
  <si>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</si>
  <si>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</si>
  <si>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</si>
  <si>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</si>
  <si>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</si>
  <si>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</si>
  <si>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</si>
  <si>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</si>
  <si>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</si>
  <si>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</si>
  <si>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</si>
  <si>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</si>
  <si>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</si>
  <si>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</si>
  <si>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</si>
  <si>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</si>
  <si>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</si>
  <si>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</si>
  <si>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</si>
  <si>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</si>
  <si>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</si>
  <si>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</si>
  <si>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</si>
  <si>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</si>
  <si>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</si>
  <si>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</si>
  <si>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</si>
  <si>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</si>
  <si>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</si>
  <si>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</si>
  <si>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</si>
  <si>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</si>
  <si>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</si>
  <si>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</si>
  <si>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</si>
  <si>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</si>
  <si>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</si>
  <si>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</si>
  <si>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</si>
  <si>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</si>
  <si>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</si>
  <si>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</si>
  <si>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</si>
  <si>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</si>
  <si>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</si>
  <si>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</si>
  <si>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</si>
  <si>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</si>
  <si>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</si>
  <si>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</si>
  <si>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</si>
  <si>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</si>
  <si>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</si>
  <si>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</si>
  <si>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</si>
  <si>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</si>
  <si>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</si>
  <si>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</si>
  <si>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</si>
  <si>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</si>
  <si>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</si>
  <si>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</si>
  <si>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</si>
  <si>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</si>
  <si>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</si>
  <si>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</si>
  <si>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</si>
  <si>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</si>
  <si>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</si>
  <si>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</si>
  <si>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</si>
  <si>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</si>
  <si>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</si>
  <si>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</si>
  <si>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</si>
  <si>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</si>
  <si>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</si>
  <si>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</si>
  <si>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</si>
  <si>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</si>
  <si>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</si>
  <si>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</si>
  <si>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</si>
  <si>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</si>
  <si>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</si>
  <si>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</si>
  <si>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</si>
  <si>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</si>
  <si>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</si>
  <si>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</si>
  <si>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</si>
  <si>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</si>
  <si>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</si>
  <si>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</si>
  <si>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</si>
  <si>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</si>
  <si>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</si>
  <si>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</si>
  <si>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</si>
  <si>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</si>
  <si>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</si>
  <si>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</si>
  <si>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</si>
  <si>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</si>
  <si>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</si>
  <si>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</si>
  <si>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</si>
  <si>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</si>
  <si>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</si>
  <si>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</si>
  <si>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</si>
  <si>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</si>
  <si>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</si>
  <si>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</si>
  <si>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</si>
  <si>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</si>
  <si>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</si>
  <si>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</si>
  <si>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</si>
  <si>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</si>
  <si>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</si>
  <si>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</si>
  <si>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</si>
  <si>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</si>
  <si>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</si>
  <si>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</si>
  <si>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</si>
  <si>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</si>
  <si>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</si>
  <si>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</si>
  <si>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</si>
  <si>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</si>
  <si>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</si>
  <si>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</si>
  <si>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</si>
  <si>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</si>
  <si>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</si>
  <si>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</si>
  <si>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</si>
  <si>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</si>
  <si>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</si>
  <si>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</si>
  <si>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</si>
  <si>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</si>
  <si>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</si>
  <si>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</si>
  <si>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</si>
  <si>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</si>
  <si>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</si>
  <si>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</si>
  <si>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</si>
  <si>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</si>
  <si>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</si>
  <si>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</si>
  <si>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</si>
  <si>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</si>
  <si>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</si>
  <si>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</si>
  <si>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</si>
  <si>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</si>
  <si>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</si>
  <si>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</si>
  <si>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</si>
  <si>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</si>
  <si>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</si>
  <si>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</si>
  <si>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</si>
  <si>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</si>
  <si>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</si>
  <si>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</si>
  <si>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</si>
  <si>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</si>
  <si>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</si>
  <si>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</si>
  <si>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</si>
  <si>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</si>
  <si>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</si>
  <si>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</si>
  <si>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</si>
  <si>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</si>
  <si>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</si>
  <si>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</si>
  <si>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</si>
  <si>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</si>
  <si>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</si>
  <si>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</si>
  <si>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</si>
  <si>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</si>
  <si>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</si>
  <si>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</si>
  <si>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</si>
  <si>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</si>
  <si>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</si>
  <si>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</si>
  <si>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</si>
  <si>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</si>
  <si>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</si>
  <si>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</si>
  <si>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</si>
  <si>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</si>
  <si>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</si>
  <si>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</si>
  <si>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</si>
  <si>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</si>
  <si>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</si>
  <si>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</si>
  <si>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</si>
  <si>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</si>
  <si>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</si>
  <si>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</si>
  <si>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</si>
  <si>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</si>
  <si>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</si>
  <si>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</si>
  <si>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</si>
  <si>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</si>
  <si>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</si>
  <si>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</si>
  <si>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</si>
  <si>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</si>
  <si>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</si>
  <si>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</si>
  <si>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</si>
  <si>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</si>
  <si>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</si>
  <si>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</si>
  <si>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</si>
  <si>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</si>
  <si>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</si>
  <si>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</si>
  <si>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</si>
  <si>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</si>
  <si>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</si>
  <si>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</si>
  <si>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</si>
  <si>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</si>
  <si>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</si>
  <si>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</si>
  <si>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</si>
  <si>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</si>
  <si>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</si>
  <si>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</si>
  <si>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</si>
  <si>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</si>
  <si>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</si>
  <si>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</si>
  <si>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</si>
  <si>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</si>
  <si>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</si>
  <si>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</si>
  <si>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</si>
  <si>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</si>
  <si>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</si>
  <si>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</si>
  <si>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</si>
  <si>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</si>
  <si>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</si>
  <si>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</si>
  <si>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</si>
  <si>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</si>
  <si>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</si>
  <si>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</si>
  <si>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</si>
  <si>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</si>
  <si>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</si>
  <si>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</si>
  <si>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</si>
  <si>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</si>
  <si>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</si>
  <si>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</si>
  <si>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</si>
  <si>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</si>
  <si>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</si>
  <si>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</si>
  <si>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</si>
  <si>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</si>
  <si>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</si>
  <si>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</si>
  <si>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</si>
  <si>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</si>
  <si>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</si>
  <si>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</si>
  <si>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</si>
  <si>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</si>
  <si>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</si>
  <si>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</si>
  <si>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</si>
  <si>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</si>
  <si>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</si>
  <si>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</si>
  <si>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</si>
  <si>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</si>
  <si>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</si>
  <si>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</si>
  <si>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</si>
  <si>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</si>
  <si>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</si>
  <si>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</si>
  <si>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</si>
  <si>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</si>
  <si>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</si>
  <si>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</si>
  <si>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</si>
  <si>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</si>
  <si>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</si>
  <si>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</si>
  <si>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</si>
  <si>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</si>
  <si>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</si>
  <si>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</si>
  <si>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</si>
  <si>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</si>
  <si>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</si>
  <si>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</si>
  <si>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</si>
  <si>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</si>
  <si>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</si>
  <si>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</si>
  <si>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</si>
  <si>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</si>
  <si>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</si>
  <si>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</si>
  <si>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</si>
  <si>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</si>
  <si>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</si>
  <si>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</si>
  <si>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</si>
  <si>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</si>
  <si>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</si>
  <si>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</si>
  <si>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</si>
  <si>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</si>
  <si>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</si>
  <si>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</si>
  <si>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</si>
  <si>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</si>
  <si>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</si>
  <si>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</si>
  <si>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</si>
  <si>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</si>
  <si>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</si>
  <si>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</si>
  <si>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</si>
  <si>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</si>
  <si>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</si>
  <si>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</si>
  <si>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</si>
  <si>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</si>
  <si>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</si>
  <si>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</si>
  <si>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</si>
  <si>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</si>
  <si>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</si>
  <si>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</si>
  <si>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</si>
  <si>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</si>
  <si>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</si>
  <si>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</si>
  <si>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</si>
  <si>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</si>
  <si>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</si>
  <si>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</si>
  <si>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</si>
  <si>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</si>
  <si>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</si>
  <si>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</si>
  <si>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</si>
  <si>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</si>
  <si>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</si>
  <si>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</si>
  <si>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</si>
  <si>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</si>
  <si>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</si>
  <si>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</si>
  <si>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</si>
  <si>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</si>
  <si>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</si>
  <si>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</si>
  <si>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</si>
  <si>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</si>
  <si>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</si>
  <si>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</si>
  <si>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</si>
  <si>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</si>
  <si>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</si>
  <si>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</si>
  <si>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</si>
  <si>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</si>
  <si>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</si>
  <si>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</si>
  <si>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</si>
  <si>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</si>
  <si>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</si>
  <si>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</si>
  <si>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</si>
  <si>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</si>
  <si>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</si>
  <si>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</si>
  <si>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</si>
  <si>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</si>
  <si>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</si>
  <si>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</si>
  <si>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</si>
  <si>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</si>
  <si>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</si>
  <si>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</si>
  <si>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</si>
  <si>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</si>
  <si>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</si>
  <si>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</si>
  <si>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</si>
  <si>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</si>
  <si>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</si>
  <si>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</si>
  <si>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</si>
  <si>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</si>
  <si>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</si>
  <si>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</si>
  <si>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</si>
  <si>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</si>
  <si>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</si>
  <si>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</si>
  <si>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</si>
  <si>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</si>
  <si>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</si>
  <si>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</si>
  <si>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</si>
  <si>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</si>
  <si>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</si>
  <si>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</si>
  <si>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</si>
  <si>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</si>
  <si>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</si>
  <si>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</si>
  <si>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</si>
  <si>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</si>
  <si>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</si>
  <si>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</si>
  <si>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</si>
  <si>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</si>
  <si>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</si>
  <si>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</si>
  <si>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</si>
  <si>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</si>
  <si>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</si>
  <si>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</si>
  <si>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</si>
  <si>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</si>
  <si>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</si>
  <si>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</si>
  <si>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</si>
  <si>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</si>
  <si>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</si>
  <si>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</si>
  <si>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</si>
  <si>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</si>
  <si>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</si>
  <si>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</si>
  <si>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</si>
  <si>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</si>
  <si>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</si>
  <si>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</si>
  <si>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</si>
  <si>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</si>
  <si>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</si>
  <si>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</si>
  <si>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</si>
  <si>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</si>
  <si>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</si>
  <si>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</si>
  <si>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</si>
  <si>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</si>
  <si>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</si>
  <si>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</si>
  <si>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</si>
  <si>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</si>
  <si>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</si>
  <si>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</si>
  <si>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</si>
  <si>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</si>
  <si>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</si>
  <si>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</si>
  <si>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</si>
  <si>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</si>
  <si>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</si>
  <si>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</si>
  <si>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</si>
  <si>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</si>
  <si>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</si>
  <si>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</si>
  <si>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</si>
  <si>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</si>
  <si>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</si>
  <si>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</si>
  <si>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</si>
  <si>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</si>
  <si>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</si>
  <si>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</si>
  <si>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</si>
  <si>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</si>
  <si>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</si>
  <si>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</si>
  <si>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</si>
  <si>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</si>
  <si>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</si>
  <si>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</si>
  <si>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</si>
  <si>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</si>
  <si>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</si>
  <si>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</si>
  <si>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</si>
  <si>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</si>
  <si>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</si>
  <si>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</si>
  <si>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</si>
  <si>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</si>
  <si>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</si>
  <si>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</si>
  <si>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</si>
  <si>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</si>
  <si>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</si>
  <si>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</si>
  <si>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</si>
  <si>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</si>
  <si>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</si>
  <si>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</si>
  <si>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</si>
  <si>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</si>
  <si>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</si>
  <si>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</si>
  <si>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</si>
  <si>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</si>
  <si>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</si>
  <si>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</si>
  <si>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</si>
  <si>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</si>
  <si>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</si>
  <si>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</si>
  <si>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</si>
  <si>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</si>
  <si>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</si>
  <si>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</si>
  <si>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</si>
  <si>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</si>
  <si>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</si>
  <si>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</si>
  <si>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</si>
  <si>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</si>
  <si>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</si>
  <si>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</si>
  <si>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</si>
  <si>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</si>
  <si>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</si>
  <si>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</si>
  <si>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</si>
  <si>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</si>
  <si>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</si>
  <si>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</si>
  <si>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</si>
  <si>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</si>
  <si>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</si>
  <si>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</si>
  <si>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</si>
  <si>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</si>
  <si>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</si>
  <si>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</si>
  <si>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</si>
  <si>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</si>
  <si>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</si>
  <si>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</si>
  <si>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</si>
  <si>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</si>
  <si>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</si>
  <si>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</si>
  <si>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</si>
  <si>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</si>
  <si>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</si>
  <si>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</si>
  <si>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</si>
  <si>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</si>
  <si>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</si>
  <si>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</si>
  <si>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</si>
  <si>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</si>
  <si>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</si>
  <si>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</si>
  <si>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</si>
  <si>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</si>
  <si>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</si>
  <si>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</si>
  <si>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</si>
  <si>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</si>
  <si>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</si>
  <si>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</si>
  <si>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</si>
  <si>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</si>
  <si>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</si>
  <si>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</si>
  <si>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</si>
  <si>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</si>
  <si>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</si>
  <si>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</si>
  <si>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</si>
  <si>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</si>
  <si>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</si>
  <si>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</si>
  <si>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</si>
  <si>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</si>
  <si>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</si>
  <si>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</si>
  <si>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</si>
  <si>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</si>
  <si>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</si>
  <si>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</si>
  <si>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</si>
  <si>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</si>
  <si>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</si>
  <si>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</si>
  <si>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</si>
  <si>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</si>
  <si>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</si>
  <si>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</si>
  <si>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</si>
  <si>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</si>
  <si>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</si>
  <si>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</si>
  <si>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</si>
  <si>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</si>
  <si>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</si>
  <si>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</si>
  <si>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</si>
  <si>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</si>
  <si>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</si>
  <si>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</si>
  <si>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</si>
  <si>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</si>
  <si>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</si>
  <si>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</si>
  <si>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</si>
  <si>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</si>
  <si>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</si>
  <si>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</si>
  <si>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</si>
  <si>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</si>
  <si>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</si>
  <si>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</si>
  <si>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</si>
  <si>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</si>
  <si>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</si>
  <si>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</si>
  <si>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</si>
  <si>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</si>
  <si>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</si>
  <si>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</si>
  <si>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</si>
  <si>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</si>
  <si>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</si>
  <si>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</si>
  <si>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</si>
  <si>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</si>
  <si>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</si>
  <si>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</si>
  <si>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</si>
  <si>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</si>
  <si>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</si>
  <si>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</si>
  <si>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</si>
  <si>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</si>
  <si>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</si>
  <si>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</si>
  <si>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</si>
  <si>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</si>
  <si>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</si>
  <si>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</si>
  <si>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</si>
  <si>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</si>
  <si>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</si>
  <si>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</si>
  <si>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</si>
  <si>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</si>
  <si>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</si>
  <si>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</si>
  <si>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</si>
  <si>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</si>
  <si>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</si>
  <si>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</si>
  <si>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</si>
  <si>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</si>
  <si>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</si>
  <si>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</si>
  <si>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</si>
  <si>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</si>
  <si>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</si>
  <si>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</si>
  <si>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</si>
  <si>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</si>
  <si>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</si>
  <si>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</si>
  <si>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</si>
  <si>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</si>
  <si>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</si>
  <si>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</si>
  <si>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</si>
  <si>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</si>
  <si>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</si>
  <si>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</si>
  <si>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</si>
  <si>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</si>
  <si>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</si>
  <si>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</si>
  <si>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</si>
  <si>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</si>
  <si>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</si>
  <si>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</si>
  <si>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</si>
  <si>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</si>
  <si>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</si>
  <si>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</si>
  <si>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</si>
  <si>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</si>
  <si>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</si>
  <si>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</si>
  <si>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</si>
  <si>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</si>
  <si>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</si>
  <si>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</si>
  <si>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</si>
  <si>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</si>
  <si>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</si>
  <si>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</si>
  <si>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</si>
  <si>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</si>
  <si>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</si>
  <si>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</si>
  <si>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</si>
  <si>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</si>
  <si>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</si>
  <si>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</si>
  <si>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</si>
  <si>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</si>
  <si>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</si>
  <si>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</si>
  <si>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</si>
  <si>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</si>
  <si>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</si>
  <si>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</si>
  <si>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</si>
  <si>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</si>
  <si>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</si>
  <si>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</si>
  <si>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</si>
  <si>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</si>
  <si>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</si>
  <si>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</si>
  <si>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</si>
  <si>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</si>
  <si>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</si>
  <si>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</si>
  <si>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</si>
  <si>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</si>
  <si>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</si>
  <si>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</si>
  <si>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</si>
  <si>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</si>
  <si>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</si>
  <si>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</si>
  <si>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</si>
  <si>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</si>
  <si>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</si>
  <si>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</si>
  <si>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</si>
  <si>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</si>
  <si>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</si>
  <si>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</si>
  <si>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</si>
  <si>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</si>
  <si>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</si>
  <si>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</si>
  <si>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</si>
  <si>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</si>
  <si>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</si>
  <si>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</si>
  <si>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</si>
  <si>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</si>
  <si>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</si>
  <si>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</si>
  <si>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</si>
  <si>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</si>
  <si>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</si>
  <si>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</si>
  <si>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</si>
  <si>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</si>
  <si>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</si>
  <si>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</si>
  <si>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</si>
  <si>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</si>
  <si>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</si>
  <si>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</si>
  <si>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</si>
  <si>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</si>
  <si>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</si>
  <si>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</si>
  <si>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</si>
  <si>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</si>
  <si>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</si>
  <si>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</si>
  <si>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</si>
  <si>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</si>
  <si>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</si>
  <si>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</si>
  <si>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</si>
  <si>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</si>
  <si>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</si>
  <si>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</si>
  <si>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</si>
  <si>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</si>
  <si>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</si>
  <si>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</si>
  <si>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</si>
  <si>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</si>
  <si>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</si>
  <si>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</si>
  <si>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</si>
  <si>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</si>
  <si>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</si>
  <si>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</si>
  <si>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</si>
  <si>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</si>
  <si>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</si>
  <si>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</si>
  <si>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</si>
  <si>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</si>
  <si>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</si>
  <si>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</si>
  <si>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</si>
  <si>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</si>
  <si>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</si>
  <si>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</si>
  <si>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</si>
  <si>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</si>
  <si>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</si>
  <si>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</si>
  <si>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</si>
  <si>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>MC1 07:49, previsão após I26 11hrs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</si>
  <si>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</si>
  <si>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</si>
  <si>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</si>
  <si>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</si>
  <si>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devido fluxo nao foi concebido </t>
  </si>
  <si>
    <t xml:space="preserve">luiz granado </t>
  </si>
  <si>
    <t>ZPD</t>
  </si>
  <si>
    <t>ZIQ-ZPD</t>
  </si>
  <si>
    <t>ZIQZPD</t>
  </si>
  <si>
    <t>Claudemir</t>
  </si>
  <si>
    <t>Previsão MC1 11:30</t>
  </si>
  <si>
    <t>TP pronta 09:30, previsão após V83+V97 12hrs</t>
  </si>
  <si>
    <t xml:space="preserve">MC1 08:04, licenciado 09:53, segue para o local de trabalho </t>
  </si>
  <si>
    <t xml:space="preserve">Savio </t>
  </si>
  <si>
    <t xml:space="preserve">MC1  08:33, licenciado 09:59, segue para o local de trabalho </t>
  </si>
  <si>
    <t>V53</t>
  </si>
  <si>
    <t>ZMA-2</t>
  </si>
  <si>
    <t>ZRU-2</t>
  </si>
  <si>
    <t>ZMA-ZRU</t>
  </si>
  <si>
    <t>Higor</t>
  </si>
  <si>
    <t>MC1 previsão 14hs devido jornada em D-1</t>
  </si>
  <si>
    <t xml:space="preserve">TP pronta 09:30, previsão após I09 11HRS </t>
  </si>
  <si>
    <t xml:space="preserve">Previsão TP pronta 11hrs </t>
  </si>
  <si>
    <t>Substituição de meia chave</t>
  </si>
  <si>
    <t>TP pronta 10hrs previsão após D73 13hrs</t>
  </si>
  <si>
    <t xml:space="preserve">Nelosn </t>
  </si>
  <si>
    <t>Deslocamento ZTO-ZPN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</si>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</sst>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E332" activePane="bottomRight" state="frozen"/>
      <selection pane="bottomRight" activeCell="B342" sqref="B34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ref="BT305:BT368" si="18"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8"/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8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8"/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8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8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1601</v>
      </c>
      <c r="BK324" s="16" t="s">
        <v>1601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1601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1603</v>
      </c>
      <c r="BK327" s="16" t="s">
        <v>1603</v>
      </c>
      <c r="BL327" s="15"/>
      <c r="BM327" s="130" t="s">
        <v>471</v>
      </c>
      <c r="BN327" s="130" t="s">
        <v>500</v>
      </c>
      <c r="BO327" s="130" t="s">
        <v>599</v>
      </c>
      <c r="BP327" s="16" t="s">
        <v>1603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1604</v>
      </c>
      <c r="BK328" s="16" t="s">
        <v>1604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1604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1607</v>
      </c>
      <c r="BK329" s="16" t="s">
        <v>1607</v>
      </c>
      <c r="BL329" s="15"/>
      <c r="BM329" s="130" t="s">
        <v>474</v>
      </c>
      <c r="BN329" s="130" t="s">
        <v>501</v>
      </c>
      <c r="BO329" s="130" t="s">
        <v>563</v>
      </c>
      <c r="BP329" s="16" t="s">
        <v>1607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1607</v>
      </c>
      <c r="BK330" s="16" t="s">
        <v>1607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1607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1613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>
        <v>0.39583333333333331</v>
      </c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1614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1615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1616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1617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1619</v>
      </c>
      <c r="I335" s="106" t="s">
        <v>1620</v>
      </c>
      <c r="J335" s="105">
        <v>73</v>
      </c>
      <c r="K335" s="105">
        <v>42</v>
      </c>
      <c r="L335" s="105" t="s">
        <v>624</v>
      </c>
      <c r="M335" s="127" t="s">
        <v>1621</v>
      </c>
      <c r="N335" s="127" t="s">
        <v>1621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1622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1623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1624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1625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1626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1627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1298</v>
      </c>
      <c r="W341" s="151" t="s">
        <v>1556</v>
      </c>
      <c r="X341" s="104" t="s">
        <v>452</v>
      </c>
      <c r="Y341" s="129"/>
      <c r="Z341" s="104"/>
      <c r="AA341" s="105" t="s">
        <v>1323</v>
      </c>
      <c r="AB341" s="103" t="s">
        <v>454</v>
      </c>
      <c r="AC341" s="152" t="s">
        <v>450</v>
      </c>
      <c r="AD341" s="107">
        <v>0.29166666666666669</v>
      </c>
      <c r="AE341" s="105" t="s">
        <v>1301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1497</v>
      </c>
      <c r="I342" s="106" t="s">
        <v>334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0.125</v>
      </c>
      <c r="Q342" s="105">
        <v>1530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1085</v>
      </c>
      <c r="W342" s="151" t="s">
        <v>1303</v>
      </c>
      <c r="X342" s="104" t="s">
        <v>447</v>
      </c>
      <c r="Y342" s="129"/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ZPD2</v>
      </c>
      <c r="AL342" s="30" t="str">
        <f>BS_CONTROLE[[#This Row],[Local - Encerramento]]</f>
        <v>ZDP2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>PEDRO (TP-696)46077</v>
      </c>
      <c r="B343" s="102">
        <v>46077</v>
      </c>
      <c r="C343" s="134">
        <f>IF(BS_CONTROLE[[#This Row],[DATA]]="","",WEEKNUM(BS_CONTROLE[[#This Row],[DATA]]))</f>
        <v>9</v>
      </c>
      <c r="D343" s="222" t="s">
        <v>945</v>
      </c>
      <c r="E343" s="233">
        <v>278</v>
      </c>
      <c r="F343" s="227" t="s">
        <v>806</v>
      </c>
      <c r="G343" s="142" t="str">
        <f>IF(D343="","*",VLOOKUP(F343,BS_ATIVIDADE[],3,FALSE))</f>
        <v>SOLDA</v>
      </c>
      <c r="H343" s="106" t="s">
        <v>624</v>
      </c>
      <c r="I343" s="106" t="s">
        <v>624</v>
      </c>
      <c r="J343" s="105">
        <v>73</v>
      </c>
      <c r="K343" s="105">
        <v>222.1</v>
      </c>
      <c r="L343" s="105" t="s">
        <v>624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43" s="106">
        <v>0.375</v>
      </c>
      <c r="P343" s="106">
        <v>6.25E-2</v>
      </c>
      <c r="Q343" s="105">
        <v>1</v>
      </c>
      <c r="R343" s="9" t="str">
        <f>IF(F343=0, "*", IFERROR(_xlfn.XLOOKUP(F343, BS_ATIVIDADE[ATIVIDADE], BS_ATIVIDADE[UNIDADE]), "*"))</f>
        <v>Nº DE SOLDA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1313</v>
      </c>
      <c r="W343" s="151" t="s">
        <v>1505</v>
      </c>
      <c r="X343" s="104" t="s">
        <v>452</v>
      </c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PDM - SOLDA</v>
      </c>
      <c r="AJ343" s="8" t="str">
        <f>IF(BS_CONTROLE[[#This Row],[Atividade]]=0, "-", BS_CONTROLE[[#This Row],[Atividade]])</f>
        <v>PDM - SOLDA</v>
      </c>
      <c r="AK343" s="30" t="str">
        <f>BS_CONTROLE[[#This Row],[Local - Partida]]</f>
        <v>-</v>
      </c>
      <c r="AL343" s="30" t="str">
        <f>BS_CONTROLE[[#This Row],[Local - Encerramento]]</f>
        <v>-</v>
      </c>
      <c r="AM343" s="105" t="str">
        <f>IF(BS_CONTROLE[[#This Row],[Entre - Estações]]=0, "-", BS_CONTROLE[[#This Row],[Entre - Estações]])</f>
        <v>ZGB-ZMO</v>
      </c>
      <c r="AN343" s="105" t="str">
        <f>IF(BS_CONTROLE[[#This Row],[SB]]=0, "-", BS_CONTROLE[[#This Row],[SB]])</f>
        <v>217ZMO</v>
      </c>
      <c r="AO343" s="105">
        <f>IF(BS_CONTROLE[[#This Row],[SUB]]=0, "-", BS_CONTROLE[[#This Row],[SUB]])</f>
        <v>73</v>
      </c>
      <c r="AP343" s="105">
        <f>BS_CONTROLE[[#This Row],[KM - Inicio]]</f>
        <v>222.1</v>
      </c>
      <c r="AQ343" s="105">
        <f>BS_CONTROLE[[#This Row],[KM - Inicio]]</f>
        <v>222.1</v>
      </c>
      <c r="AR343" s="108"/>
      <c r="AS343" s="108"/>
      <c r="AT343" s="108"/>
      <c r="AU343" s="135"/>
      <c r="AV343" s="135"/>
      <c r="AW343" s="13"/>
      <c r="AX343" s="13"/>
      <c r="AY343" s="176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Nº DE SOLDA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1628</v>
      </c>
      <c r="W344" s="151" t="s">
        <v>1629</v>
      </c>
      <c r="X344" s="104" t="s">
        <v>452</v>
      </c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18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18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18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18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18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ref="BT342:BT405" si="21">IF(BN369="","",SUBSTITUTE(BM369," ","")&amp;SUBSTITUTE(BN369," ",""))</f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90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76" operator="equal">
      <formula>"NÃO"</formula>
    </cfRule>
    <cfRule type="cellIs" dxfId="189" priority="12177" operator="equal">
      <formula>"SIM"</formula>
    </cfRule>
  </conditionalFormatting>
  <conditionalFormatting sqref="AZ6:AZ1079">
    <cfRule type="expression" dxfId="188" priority="54632">
      <formula>#REF!=1</formula>
    </cfRule>
  </conditionalFormatting>
  <conditionalFormatting sqref="BE6:BE1079 AY6:AY1079 U6:U1079">
    <cfRule type="cellIs" dxfId="187" priority="54616" operator="equal">
      <formula>"ERRO"</formula>
    </cfRule>
  </conditionalFormatting>
  <conditionalFormatting sqref="BQ6:BQ1079">
    <cfRule type="cellIs" dxfId="186" priority="54611" operator="equal">
      <formula>"Produção e Intervalo"</formula>
    </cfRule>
    <cfRule type="cellIs" dxfId="185" priority="54612" operator="equal">
      <formula>"Aderente"</formula>
    </cfRule>
    <cfRule type="cellIs" dxfId="184" priority="54613" operator="equal">
      <formula>"Intervalo"</formula>
    </cfRule>
    <cfRule type="cellIs" dxfId="183" priority="54614" operator="equal">
      <formula>"Produção"</formula>
    </cfRule>
    <cfRule type="cellIs" dxfId="182" priority="54615" operator="equal">
      <formula>"ERRO"</formula>
    </cfRule>
  </conditionalFormatting>
  <conditionalFormatting sqref="BR6:BS1079">
    <cfRule type="cellIs" dxfId="181" priority="54593" operator="equal">
      <formula>"*"</formula>
    </cfRule>
    <cfRule type="cellIs" dxfId="180" priority="54594" operator="greaterThanOrEqual">
      <formula>1</formula>
    </cfRule>
    <cfRule type="cellIs" dxfId="179" priority="54595" operator="lessThan">
      <formula>1</formula>
    </cfRule>
  </conditionalFormatting>
  <conditionalFormatting sqref="BK23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93" operator="equal">
      <formula>"OPORTUNIDADE"</formula>
    </cfRule>
  </conditionalFormatting>
  <conditionalFormatting sqref="Y28:Z29">
    <cfRule type="cellIs" dxfId="177" priority="491" operator="equal">
      <formula>"NÃO"</formula>
    </cfRule>
    <cfRule type="cellIs" dxfId="176" priority="492" operator="equal">
      <formula>"SIM"</formula>
    </cfRule>
  </conditionalFormatting>
  <conditionalFormatting sqref="BK17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9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69" operator="equal">
      <formula>"OPORTUNIDADE"</formula>
    </cfRule>
  </conditionalFormatting>
  <conditionalFormatting sqref="Z39">
    <cfRule type="cellIs" dxfId="174" priority="467" operator="equal">
      <formula>"NÃO"</formula>
    </cfRule>
    <cfRule type="cellIs" dxfId="173" priority="468" operator="equal">
      <formula>"SIM"</formula>
    </cfRule>
  </conditionalFormatting>
  <conditionalFormatting sqref="Y42:Y43">
    <cfRule type="cellIs" dxfId="172" priority="466" operator="equal">
      <formula>"OPORTUNIDADE"</formula>
    </cfRule>
  </conditionalFormatting>
  <conditionalFormatting sqref="Y42:Y43">
    <cfRule type="cellIs" dxfId="171" priority="464" operator="equal">
      <formula>"NÃO"</formula>
    </cfRule>
    <cfRule type="cellIs" dxfId="170" priority="465" operator="equal">
      <formula>"SIM"</formula>
    </cfRule>
  </conditionalFormatting>
  <conditionalFormatting sqref="BK4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37" operator="equal">
      <formula>"OPORTUNIDADE"</formula>
    </cfRule>
  </conditionalFormatting>
  <conditionalFormatting sqref="Y46:Z46 Z47:Z48 Y47:Y50">
    <cfRule type="cellIs" dxfId="168" priority="435" operator="equal">
      <formula>"NÃO"</formula>
    </cfRule>
    <cfRule type="cellIs" dxfId="167" priority="436" operator="equal">
      <formula>"SIM"</formula>
    </cfRule>
  </conditionalFormatting>
  <conditionalFormatting sqref="BK3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09" operator="equal">
      <formula>"OPORTUNIDADE"</formula>
    </cfRule>
  </conditionalFormatting>
  <conditionalFormatting sqref="Z57">
    <cfRule type="cellIs" dxfId="165" priority="407" operator="equal">
      <formula>"NÃO"</formula>
    </cfRule>
    <cfRule type="cellIs" dxfId="164" priority="408" operator="equal">
      <formula>"SIM"</formula>
    </cfRule>
  </conditionalFormatting>
  <conditionalFormatting sqref="BK3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2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2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96" operator="equal">
      <formula>"OPORTUNIDADE"</formula>
    </cfRule>
  </conditionalFormatting>
  <conditionalFormatting sqref="Y52:Y61">
    <cfRule type="cellIs" dxfId="162" priority="394" operator="equal">
      <formula>"NÃO"</formula>
    </cfRule>
    <cfRule type="cellIs" dxfId="161" priority="395" operator="equal">
      <formula>"SIM"</formula>
    </cfRule>
  </conditionalFormatting>
  <conditionalFormatting sqref="BK5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60" operator="equal">
      <formula>"OPORTUNIDADE"</formula>
    </cfRule>
  </conditionalFormatting>
  <conditionalFormatting sqref="Z73">
    <cfRule type="cellIs" dxfId="159" priority="358" operator="equal">
      <formula>"NÃO"</formula>
    </cfRule>
    <cfRule type="cellIs" dxfId="158" priority="359" operator="equal">
      <formula>"SIM"</formula>
    </cfRule>
  </conditionalFormatting>
  <conditionalFormatting sqref="Y75">
    <cfRule type="cellIs" dxfId="157" priority="354" operator="equal">
      <formula>"OPORTUNIDADE"</formula>
    </cfRule>
  </conditionalFormatting>
  <conditionalFormatting sqref="Y75">
    <cfRule type="cellIs" dxfId="156" priority="352" operator="equal">
      <formula>"NÃO"</formula>
    </cfRule>
    <cfRule type="cellIs" dxfId="155" priority="353" operator="equal">
      <formula>"SIM"</formula>
    </cfRule>
  </conditionalFormatting>
  <conditionalFormatting sqref="BK6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47" operator="equal">
      <formula>"OPORTUNIDADE"</formula>
    </cfRule>
  </conditionalFormatting>
  <conditionalFormatting sqref="Y76:Y77">
    <cfRule type="cellIs" dxfId="153" priority="345" operator="equal">
      <formula>"NÃO"</formula>
    </cfRule>
    <cfRule type="cellIs" dxfId="152" priority="346" operator="equal">
      <formula>"SIM"</formula>
    </cfRule>
  </conditionalFormatting>
  <conditionalFormatting sqref="BP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8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8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 BP331:BP1079">
    <cfRule type="iconSet" priority="63929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 BK326 BK331:BK1079">
    <cfRule type="iconSet" priority="63965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4000">
      <iconSet showValue="0">
        <cfvo type="percent" val="0"/>
        <cfvo type="num" val="1"/>
        <cfvo type="num" val="1" gte="0"/>
      </iconSet>
    </cfRule>
    <cfRule type="iconSet" priority="64001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4006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401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1630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1631</v>
      </c>
      <c r="E3" s="193" t="s">
        <v>1632</v>
      </c>
      <c r="F3" s="193" t="s">
        <v>1633</v>
      </c>
      <c r="G3" s="193" t="s">
        <v>1634</v>
      </c>
      <c r="H3" s="193" t="s">
        <v>1635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1639</v>
      </c>
      <c r="V1" s="276"/>
      <c r="W1" s="276"/>
    </row>
    <row r="2" spans="1:23" ht="15" customHeight="1">
      <c r="A2" s="87" t="s">
        <v>1640</v>
      </c>
      <c r="B2" s="87" t="s">
        <v>1641</v>
      </c>
      <c r="C2" s="87" t="s">
        <v>442</v>
      </c>
      <c r="D2" s="88" t="s">
        <v>1034</v>
      </c>
      <c r="E2" s="88" t="s">
        <v>4</v>
      </c>
      <c r="F2" s="88" t="s">
        <v>1642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1643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1644</v>
      </c>
      <c r="C2" s="121" t="s">
        <v>1019</v>
      </c>
      <c r="D2" s="76" t="s">
        <v>1021</v>
      </c>
      <c r="E2" s="76" t="s">
        <v>1645</v>
      </c>
      <c r="F2" s="99" t="s">
        <v>1646</v>
      </c>
      <c r="G2" s="76" t="s">
        <v>1647</v>
      </c>
      <c r="H2" s="76" t="s">
        <v>1648</v>
      </c>
      <c r="I2" s="76" t="s">
        <v>1649</v>
      </c>
      <c r="J2" s="76" t="s">
        <v>1650</v>
      </c>
      <c r="K2" s="78" t="s">
        <v>1651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*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ZPD2</v>
      </c>
      <c r="F325" s="100" t="str">
        <f>IF(SP_NORTE!M342="","*",SP_NORTE!M342)</f>
        <v>ZVP-ZGI</v>
      </c>
      <c r="G325" s="95" t="str">
        <f>IF(SP_NORTE!I342="","*",SP_NORTE!I342)</f>
        <v>ZDP2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IF(SP_NORTE!Y343="","*",SP_NORTE!Y343)</f>
        <v>*</v>
      </c>
      <c r="C326" s="95">
        <f>IF(SP_NORTE!B343="","*",SP_NORTE!B343)</f>
        <v>46077</v>
      </c>
      <c r="D326" s="94" t="str">
        <f>IF(SP_NORTE!D343="","*",SP_NORTE!D343)</f>
        <v>PEDRO (TP-696)</v>
      </c>
      <c r="E326" s="94" t="str">
        <f>IF(SP_NORTE!H343="","*",SP_NORTE!H343)</f>
        <v>-</v>
      </c>
      <c r="F326" s="100" t="str">
        <f>IF(SP_NORTE!M343="","*",SP_NORTE!M343)</f>
        <v>ZGB-ZMO</v>
      </c>
      <c r="G326" s="95" t="str">
        <f>IF(SP_NORTE!I343="","*",SP_NORTE!I343)</f>
        <v>-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1652</v>
      </c>
      <c r="D5" s="278"/>
      <c r="E5" s="278"/>
      <c r="F5" s="278"/>
      <c r="G5" s="278"/>
      <c r="H5" s="278"/>
      <c r="I5" s="278"/>
      <c r="J5" s="279"/>
      <c r="K5" s="280" t="s">
        <v>1653</v>
      </c>
      <c r="L5" s="281"/>
      <c r="M5" s="281"/>
      <c r="N5" s="281"/>
      <c r="O5" s="282" t="s">
        <v>1654</v>
      </c>
      <c r="P5" s="283"/>
    </row>
    <row r="6" spans="1:16" s="74" customFormat="1" ht="15" customHeight="1">
      <c r="A6" s="66" t="s">
        <v>1642</v>
      </c>
      <c r="B6" s="75" t="s">
        <v>1641</v>
      </c>
      <c r="C6" s="76" t="s">
        <v>1034</v>
      </c>
      <c r="D6" s="77" t="s">
        <v>1035</v>
      </c>
      <c r="E6" s="76" t="s">
        <v>1655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1656</v>
      </c>
      <c r="M6" s="80" t="s">
        <v>642</v>
      </c>
      <c r="N6" s="81" t="s">
        <v>1029</v>
      </c>
      <c r="O6" s="156" t="s">
        <v>1072</v>
      </c>
      <c r="P6" s="132" t="s">
        <v>1657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ZPD2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0.125</v>
      </c>
      <c r="K264" s="83" t="str">
        <f>IF(SP_NORTE!AK342="","*",SP_NORTE!AK342)</f>
        <v>ZPD2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>
        <f>IF(SP_NORTE!B343="","*",SP_NORTE!B343)</f>
        <v>46077</v>
      </c>
      <c r="B265" s="83" t="str">
        <f>IF(SP_NORTE!X343="","*",SP_NORTE!X343)</f>
        <v>Oportunidade</v>
      </c>
      <c r="C265" s="83" t="str">
        <f>IF(SP_NORTE!S343="","*",SP_NORTE!S343)</f>
        <v>SP NORTE</v>
      </c>
      <c r="D265" s="83" t="str">
        <f>IF(SP_NORTE!T343="","*",SP_NORTE!T343)</f>
        <v>ZEB-ZCZ</v>
      </c>
      <c r="E265" s="83" t="str">
        <f>IF(SP_NORTE!D343="","*",SP_NORTE!D343)</f>
        <v>PEDRO (TP-696)</v>
      </c>
      <c r="F265" s="83" t="str">
        <f>IF(SP_NORTE!H343="","*",SP_NORTE!H343)</f>
        <v>-</v>
      </c>
      <c r="G265" s="83" t="str">
        <f>IF(SP_NORTE!M343="","*",SP_NORTE!M343)</f>
        <v>ZGB-ZMO</v>
      </c>
      <c r="H265" s="116">
        <f>IF(SP_NORTE!K343="","*",SP_NORTE!K343)</f>
        <v>222.1</v>
      </c>
      <c r="I265" s="113">
        <f>IF(SP_NORTE!O343="","*",SP_NORTE!O343)</f>
        <v>0.375</v>
      </c>
      <c r="J265" s="113">
        <f>IF(SP_NORTE!P343="","*",SP_NORTE!P343)</f>
        <v>6.25E-2</v>
      </c>
      <c r="K265" s="83" t="str">
        <f>IF(SP_NORTE!AK343="","*",SP_NORTE!AK343)</f>
        <v>-</v>
      </c>
      <c r="L265" s="83" t="str">
        <f>IF(SP_NORTE!AM343="","*",SP_NORTE!AM343)</f>
        <v>ZGB-ZMO</v>
      </c>
      <c r="M265" s="83">
        <f>IF(SP_NORTE!AP343="","*",SP_NORTE!AP343)</f>
        <v>222.1</v>
      </c>
      <c r="N265" s="83" t="str">
        <f>IF(SP_NORTE!AM343="","*",SP_NORTE!AM343)</f>
        <v>ZGB-ZMO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Oportunidade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2026-02-23T14:00:04Z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