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745" documentId="8_{B6337239-1A00-434D-AAD0-422EA1FEB5AE}" xr6:coauthVersionLast="47" xr6:coauthVersionMax="47" xr10:uidLastSave="{7CFC797A-7A9C-4073-9B63-0EEBBD9B7FB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9" i="12" l="1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R304" i="1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M294" i="1" a="1"/>
  <c r="M294" i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N180" i="1" a="1"/>
  <c r="N180" i="1"/>
  <c r="M180" i="1" a="1"/>
  <c r="M180" i="1"/>
  <c r="K177" i="12" s="1"/>
  <c r="G180" i="1"/>
  <c r="A180" i="1"/>
  <c r="M166" i="1" a="1"/>
  <c r="M166" i="1"/>
  <c r="G166" i="1"/>
  <c r="U177" i="1"/>
  <c r="T177" i="1" a="1"/>
  <c r="T177" i="1" s="1"/>
  <c r="E174" i="12" s="1"/>
  <c r="S177" i="1" a="1"/>
  <c r="S177" i="1" s="1"/>
  <c r="D174" i="12" s="1"/>
  <c r="R177" i="1"/>
  <c r="N177" i="1" a="1"/>
  <c r="N177" i="1" s="1"/>
  <c r="L174" i="12" s="1"/>
  <c r="M177" i="1" a="1"/>
  <c r="M177" i="1" s="1"/>
  <c r="G177" i="1"/>
  <c r="C177" i="1"/>
  <c r="G164" i="1"/>
  <c r="R164" i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N144" i="1" a="1"/>
  <c r="N144" i="1"/>
  <c r="L141" i="12" s="1"/>
  <c r="M145" i="1" a="1"/>
  <c r="M145" i="1"/>
  <c r="N145" i="1" a="1"/>
  <c r="N145" i="1"/>
  <c r="L142" i="12" s="1"/>
  <c r="M146" i="1" a="1"/>
  <c r="M146" i="1"/>
  <c r="N146" i="1" a="1"/>
  <c r="N146" i="1"/>
  <c r="L143" i="12" s="1"/>
  <c r="G131" i="1"/>
  <c r="G147" i="1"/>
  <c r="G148" i="1"/>
  <c r="G149" i="1"/>
  <c r="G150" i="1"/>
  <c r="R145" i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M345" i="1" a="1"/>
  <c r="M345" i="1"/>
  <c r="N345" i="1" a="1"/>
  <c r="N345" i="1"/>
  <c r="L342" i="12" s="1"/>
  <c r="R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N346" i="1" a="1"/>
  <c r="N346" i="1"/>
  <c r="L343" i="12" s="1"/>
  <c r="R346" i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N347" i="1" a="1"/>
  <c r="N347" i="1"/>
  <c r="L344" i="12" s="1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345" i="12" s="1"/>
  <c r="R348" i="1"/>
  <c r="S348" i="1" a="1"/>
  <c r="S348" i="1"/>
  <c r="D345" i="12" s="1"/>
  <c r="T348" i="1" a="1"/>
  <c r="T348" i="1"/>
  <c r="E345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346" i="12" s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347" i="12" s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348" i="12" s="1"/>
  <c r="R351" i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349" i="12" s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350" i="12" s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351" i="12" s="1"/>
  <c r="R354" i="1"/>
  <c r="S354" i="1" a="1"/>
  <c r="S354" i="1"/>
  <c r="D351" i="12" s="1"/>
  <c r="T354" i="1" a="1"/>
  <c r="T354" i="1"/>
  <c r="E351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352" i="12" s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353" i="12" s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354" i="12" s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355" i="12" s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356" i="12" s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357" i="12" s="1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358" i="12" s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359" i="12" s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360" i="12" s="1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361" i="12" s="1"/>
  <c r="R364" i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362" i="12" s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363" i="12" s="1"/>
  <c r="R366" i="1"/>
  <c r="S366" i="1" a="1"/>
  <c r="S366" i="1"/>
  <c r="D363" i="12" s="1"/>
  <c r="T366" i="1" a="1"/>
  <c r="T366" i="1"/>
  <c r="E363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364" i="12" s="1"/>
  <c r="R367" i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365" i="12" s="1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366" i="12" s="1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367" i="12" s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368" i="12" s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369" i="12" s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370" i="12" s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371" i="12" s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N375" i="1" a="1"/>
  <c r="N375" i="1" s="1"/>
  <c r="L372" i="12" s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L373" i="12" s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L374" i="12" s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L375" i="12" s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L376" i="12" s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L377" i="12" s="1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L378" i="12" s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L379" i="12" s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L380" i="12" s="1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L381" i="12" s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L382" i="12" s="1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L383" i="12" s="1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K385" i="12" s="1"/>
  <c r="N388" i="1" a="1"/>
  <c r="N388" i="1" s="1"/>
  <c r="L385" i="12" s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K387" i="12" s="1"/>
  <c r="N390" i="1" a="1"/>
  <c r="N390" i="1" s="1"/>
  <c r="L387" i="12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K388" i="12" s="1"/>
  <c r="N391" i="1" a="1"/>
  <c r="N391" i="1" s="1"/>
  <c r="L388" i="12" s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K389" i="12" s="1"/>
  <c r="N392" i="1" a="1"/>
  <c r="N392" i="1" s="1"/>
  <c r="L389" i="12" s="1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K390" i="12" s="1"/>
  <c r="N393" i="1" a="1"/>
  <c r="N393" i="1" s="1"/>
  <c r="L390" i="12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K391" i="12" s="1"/>
  <c r="N394" i="1" a="1"/>
  <c r="N394" i="1" s="1"/>
  <c r="L391" i="12" s="1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N395" i="1" a="1"/>
  <c r="N395" i="1" s="1"/>
  <c r="L392" i="12" s="1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K393" i="12" s="1"/>
  <c r="N396" i="1" a="1"/>
  <c r="N396" i="1" s="1"/>
  <c r="L393" i="12" s="1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K394" i="12" s="1"/>
  <c r="N397" i="1" a="1"/>
  <c r="N397" i="1" s="1"/>
  <c r="L394" i="12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K395" i="12" s="1"/>
  <c r="N398" i="1" a="1"/>
  <c r="N398" i="1" s="1"/>
  <c r="L395" i="12" s="1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K396" i="12" s="1"/>
  <c r="N399" i="1" a="1"/>
  <c r="N399" i="1" s="1"/>
  <c r="L396" i="12" s="1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K397" i="12" s="1"/>
  <c r="N400" i="1" a="1"/>
  <c r="N400" i="1" s="1"/>
  <c r="L397" i="12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K398" i="12" s="1"/>
  <c r="N401" i="1" a="1"/>
  <c r="N401" i="1" s="1"/>
  <c r="L398" i="12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K399" i="12" s="1"/>
  <c r="N402" i="1" a="1"/>
  <c r="N402" i="1" s="1"/>
  <c r="L399" i="12" s="1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K400" i="12" s="1"/>
  <c r="N403" i="1" a="1"/>
  <c r="N403" i="1" s="1"/>
  <c r="L400" i="12" s="1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K401" i="12" s="1"/>
  <c r="N404" i="1" a="1"/>
  <c r="N404" i="1" s="1"/>
  <c r="L401" i="12" s="1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/>
  <c r="E409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L204" i="12" s="1"/>
  <c r="R207" i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L207" i="12" s="1"/>
  <c r="R210" i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4" i="12" s="1"/>
  <c r="R217" i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5" i="12" s="1"/>
  <c r="R218" i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L218" i="12" s="1"/>
  <c r="R221" i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N224" i="1" a="1"/>
  <c r="N224" i="1" s="1"/>
  <c r="L221" i="12" s="1"/>
  <c r="R224" i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L227" i="12" s="1"/>
  <c r="R230" i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29" i="12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L237" i="12" s="1"/>
  <c r="R240" i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L241" i="12" s="1"/>
  <c r="R244" i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L243" i="12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L246" i="12" s="1"/>
  <c r="R249" i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8" i="12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3" i="12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6" i="12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1" i="12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K328" i="12"/>
  <c r="L328" i="12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8" i="12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L341" i="12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6" i="12" s="1"/>
  <c r="R179" i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L178" i="12" s="1"/>
  <c r="R181" i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179" i="12" s="1"/>
  <c r="R182" i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2" i="12" s="1"/>
  <c r="R185" i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7" i="12" s="1"/>
  <c r="R190" i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N196" i="1" a="1"/>
  <c r="N196" i="1" s="1"/>
  <c r="L193" i="12" s="1"/>
  <c r="R196" i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5" i="12" s="1"/>
  <c r="R198" i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6" i="12" s="1"/>
  <c r="R199" i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7" i="12" s="1"/>
  <c r="R200" i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L198" i="12" s="1"/>
  <c r="R201" i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38" i="1" l="1"/>
  <c r="AJ331" i="1"/>
  <c r="F203" i="13"/>
  <c r="K202" i="12"/>
  <c r="F202" i="13"/>
  <c r="K201" i="12"/>
  <c r="F200" i="13"/>
  <c r="K199" i="12"/>
  <c r="F199" i="13"/>
  <c r="K198" i="12"/>
  <c r="F198" i="13"/>
  <c r="K197" i="12"/>
  <c r="F197" i="13"/>
  <c r="K196" i="12"/>
  <c r="F196" i="13"/>
  <c r="K195" i="12"/>
  <c r="F195" i="13"/>
  <c r="K194" i="12"/>
  <c r="F194" i="13"/>
  <c r="K193" i="12"/>
  <c r="F192" i="13"/>
  <c r="K191" i="12"/>
  <c r="F190" i="13"/>
  <c r="K189" i="12"/>
  <c r="F189" i="13"/>
  <c r="K188" i="12"/>
  <c r="F188" i="13"/>
  <c r="K187" i="12"/>
  <c r="F187" i="13"/>
  <c r="K186" i="12"/>
  <c r="F186" i="13"/>
  <c r="K185" i="12"/>
  <c r="F183" i="13"/>
  <c r="K182" i="12"/>
  <c r="F182" i="13"/>
  <c r="K181" i="12"/>
  <c r="F181" i="13"/>
  <c r="K180" i="12"/>
  <c r="F180" i="13"/>
  <c r="K179" i="12"/>
  <c r="F179" i="13"/>
  <c r="K178" i="12"/>
  <c r="F177" i="13"/>
  <c r="K176" i="12"/>
  <c r="F176" i="13"/>
  <c r="K175" i="12"/>
  <c r="F174" i="13"/>
  <c r="K173" i="12"/>
  <c r="F173" i="13"/>
  <c r="K172" i="12"/>
  <c r="F341" i="13"/>
  <c r="K341" i="12"/>
  <c r="F340" i="13"/>
  <c r="K340" i="12"/>
  <c r="F339" i="13"/>
  <c r="K339" i="12"/>
  <c r="F338" i="13"/>
  <c r="K338" i="12"/>
  <c r="F337" i="13"/>
  <c r="K337" i="12"/>
  <c r="F336" i="13"/>
  <c r="K336" i="12"/>
  <c r="F335" i="13"/>
  <c r="K335" i="12"/>
  <c r="F334" i="13"/>
  <c r="K334" i="12"/>
  <c r="F333" i="13"/>
  <c r="K333" i="12"/>
  <c r="F332" i="13"/>
  <c r="K332" i="12"/>
  <c r="F330" i="13"/>
  <c r="K330" i="12"/>
  <c r="F298" i="13"/>
  <c r="K297" i="12"/>
  <c r="F297" i="13"/>
  <c r="K296" i="12"/>
  <c r="F296" i="13"/>
  <c r="K295" i="12"/>
  <c r="F295" i="13"/>
  <c r="K294" i="12"/>
  <c r="F294" i="13"/>
  <c r="K293" i="12"/>
  <c r="F291" i="13"/>
  <c r="K290" i="12"/>
  <c r="F290" i="13"/>
  <c r="K289" i="12"/>
  <c r="F284" i="13"/>
  <c r="K283" i="12"/>
  <c r="F283" i="13"/>
  <c r="K282" i="12"/>
  <c r="F282" i="13"/>
  <c r="K281" i="12"/>
  <c r="F281" i="13"/>
  <c r="K280" i="12"/>
  <c r="F280" i="13"/>
  <c r="K279" i="12"/>
  <c r="F278" i="13"/>
  <c r="K277" i="12"/>
  <c r="F277" i="13"/>
  <c r="K276" i="12"/>
  <c r="F276" i="13"/>
  <c r="K275" i="12"/>
  <c r="F275" i="13"/>
  <c r="K274" i="12"/>
  <c r="F271" i="13"/>
  <c r="K270" i="12"/>
  <c r="F270" i="13"/>
  <c r="K269" i="12"/>
  <c r="F269" i="13"/>
  <c r="K268" i="12"/>
  <c r="F267" i="13"/>
  <c r="K266" i="12"/>
  <c r="F266" i="13"/>
  <c r="K265" i="12"/>
  <c r="F265" i="13"/>
  <c r="K264" i="12"/>
  <c r="F264" i="13"/>
  <c r="K263" i="12"/>
  <c r="F262" i="13"/>
  <c r="K261" i="12"/>
  <c r="F261" i="13"/>
  <c r="K260" i="12"/>
  <c r="F259" i="13"/>
  <c r="K258" i="12"/>
  <c r="F258" i="13"/>
  <c r="K257" i="12"/>
  <c r="F257" i="13"/>
  <c r="K256" i="12"/>
  <c r="F256" i="13"/>
  <c r="K255" i="12"/>
  <c r="F255" i="13"/>
  <c r="K254" i="12"/>
  <c r="F254" i="13"/>
  <c r="K253" i="12"/>
  <c r="F253" i="13"/>
  <c r="K252" i="12"/>
  <c r="F252" i="13"/>
  <c r="K251" i="12"/>
  <c r="F251" i="13"/>
  <c r="K250" i="12"/>
  <c r="F250" i="13"/>
  <c r="K249" i="12"/>
  <c r="F249" i="13"/>
  <c r="K248" i="12"/>
  <c r="F248" i="13"/>
  <c r="K247" i="12"/>
  <c r="F247" i="13"/>
  <c r="K246" i="12"/>
  <c r="F246" i="13"/>
  <c r="K245" i="12"/>
  <c r="F245" i="13"/>
  <c r="K244" i="12"/>
  <c r="F244" i="13"/>
  <c r="K243" i="12"/>
  <c r="F243" i="13"/>
  <c r="K242" i="12"/>
  <c r="F242" i="13"/>
  <c r="K241" i="12"/>
  <c r="F241" i="13"/>
  <c r="K240" i="12"/>
  <c r="F239" i="13"/>
  <c r="K238" i="12"/>
  <c r="F238" i="13"/>
  <c r="K237" i="12"/>
  <c r="F237" i="13"/>
  <c r="K236" i="12"/>
  <c r="F236" i="13"/>
  <c r="K235" i="12"/>
  <c r="F235" i="13"/>
  <c r="K234" i="12"/>
  <c r="F234" i="13"/>
  <c r="K233" i="12"/>
  <c r="F233" i="13"/>
  <c r="K232" i="12"/>
  <c r="F232" i="13"/>
  <c r="K231" i="12"/>
  <c r="F230" i="13"/>
  <c r="K229" i="12"/>
  <c r="F229" i="13"/>
  <c r="K228" i="12"/>
  <c r="F228" i="13"/>
  <c r="K227" i="12"/>
  <c r="F227" i="13"/>
  <c r="K226" i="12"/>
  <c r="F226" i="13"/>
  <c r="K225" i="12"/>
  <c r="F225" i="13"/>
  <c r="K224" i="12"/>
  <c r="F224" i="13"/>
  <c r="K223" i="12"/>
  <c r="F222" i="13"/>
  <c r="K221" i="12"/>
  <c r="F219" i="13"/>
  <c r="K218" i="12"/>
  <c r="F218" i="13"/>
  <c r="K217" i="12"/>
  <c r="F217" i="13"/>
  <c r="K216" i="12"/>
  <c r="F216" i="13"/>
  <c r="K215" i="12"/>
  <c r="F215" i="13"/>
  <c r="K214" i="12"/>
  <c r="F214" i="13"/>
  <c r="K213" i="12"/>
  <c r="F212" i="13"/>
  <c r="K211" i="12"/>
  <c r="F210" i="13"/>
  <c r="K209" i="12"/>
  <c r="F209" i="13"/>
  <c r="K208" i="12"/>
  <c r="F208" i="13"/>
  <c r="K207" i="12"/>
  <c r="F207" i="13"/>
  <c r="K206" i="12"/>
  <c r="F206" i="13"/>
  <c r="K205" i="12"/>
  <c r="F205" i="13"/>
  <c r="K204" i="12"/>
  <c r="F204" i="13"/>
  <c r="K203" i="12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K383" i="12"/>
  <c r="F382" i="13"/>
  <c r="K382" i="12"/>
  <c r="F381" i="13"/>
  <c r="K381" i="12"/>
  <c r="F380" i="13"/>
  <c r="K380" i="12"/>
  <c r="F379" i="13"/>
  <c r="K379" i="12"/>
  <c r="F378" i="13"/>
  <c r="K378" i="12"/>
  <c r="F377" i="13"/>
  <c r="K377" i="12"/>
  <c r="F376" i="13"/>
  <c r="K376" i="12"/>
  <c r="F375" i="13"/>
  <c r="K375" i="12"/>
  <c r="F374" i="13"/>
  <c r="K374" i="12"/>
  <c r="F373" i="13"/>
  <c r="K373" i="12"/>
  <c r="F372" i="13"/>
  <c r="K372" i="12"/>
  <c r="F371" i="13"/>
  <c r="K371" i="12"/>
  <c r="F370" i="13"/>
  <c r="K370" i="12"/>
  <c r="F369" i="13"/>
  <c r="K369" i="12"/>
  <c r="F368" i="13"/>
  <c r="K368" i="12"/>
  <c r="F367" i="13"/>
  <c r="K367" i="12"/>
  <c r="F366" i="13"/>
  <c r="K366" i="12"/>
  <c r="F365" i="13"/>
  <c r="K365" i="12"/>
  <c r="F364" i="13"/>
  <c r="K364" i="12"/>
  <c r="F363" i="13"/>
  <c r="K363" i="12"/>
  <c r="F362" i="13"/>
  <c r="K362" i="12"/>
  <c r="F361" i="13"/>
  <c r="K361" i="12"/>
  <c r="F360" i="13"/>
  <c r="K360" i="12"/>
  <c r="F359" i="13"/>
  <c r="K359" i="12"/>
  <c r="F358" i="13"/>
  <c r="K358" i="12"/>
  <c r="F357" i="13"/>
  <c r="K357" i="12"/>
  <c r="F356" i="13"/>
  <c r="K356" i="12"/>
  <c r="F355" i="13"/>
  <c r="K355" i="12"/>
  <c r="F354" i="13"/>
  <c r="K354" i="12"/>
  <c r="F353" i="13"/>
  <c r="K353" i="12"/>
  <c r="F352" i="13"/>
  <c r="K352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F345" i="13"/>
  <c r="K345" i="12"/>
  <c r="F344" i="13"/>
  <c r="K344" i="12"/>
  <c r="F343" i="13"/>
  <c r="K343" i="12"/>
  <c r="F342" i="13"/>
  <c r="K342" i="12"/>
  <c r="F144" i="13"/>
  <c r="K143" i="12"/>
  <c r="F143" i="13"/>
  <c r="K142" i="12"/>
  <c r="F142" i="13"/>
  <c r="K141" i="12"/>
  <c r="F175" i="13"/>
  <c r="K174" i="12"/>
  <c r="F164" i="13"/>
  <c r="K163" i="12"/>
  <c r="AN180" i="1"/>
  <c r="L177" i="12"/>
  <c r="E196" i="13"/>
  <c r="I195" i="12"/>
  <c r="F9" i="13"/>
  <c r="K8" i="12"/>
  <c r="F220" i="13"/>
  <c r="K219" i="12"/>
  <c r="F292" i="13"/>
  <c r="K291" i="12"/>
  <c r="F263" i="13"/>
  <c r="K262" i="12"/>
  <c r="F285" i="13"/>
  <c r="K284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<sst xmlns="http://schemas.openxmlformats.org/spreadsheetml/2006/main" count="6848" uniqueCount="1771">
  <si>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</si>
  <si>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</si>
  <si>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</si>
  <si>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</si>
  <si>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</si>
  <si>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</si>
  <si>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</si>
  <si>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</si>
  <si>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</si>
  <si>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</si>
  <si>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</si>
  <si>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</si>
  <si>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</si>
  <si>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</si>
  <si>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</si>
  <si>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</si>
  <si>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</si>
  <si>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</si>
  <si>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</si>
  <si>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</si>
  <si>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</si>
  <si>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</si>
  <si>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</si>
  <si>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</si>
  <si>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</si>
  <si>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</si>
  <si>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</si>
  <si>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</si>
  <si>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</si>
  <si>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</si>
  <si>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</si>
  <si>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</si>
  <si>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</si>
  <si>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</si>
  <si>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</si>
  <si>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</si>
  <si>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</si>
  <si>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</si>
  <si>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</si>
  <si>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</si>
  <si>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</si>
  <si>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</si>
  <si>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</si>
  <si>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</si>
  <si>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</si>
  <si>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</si>
  <si>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</si>
  <si>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</si>
  <si>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</si>
  <si>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</si>
  <si>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</si>
  <si>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</si>
  <si>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</si>
  <si>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</si>
  <si>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</si>
  <si>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</si>
  <si>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</si>
  <si>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</si>
  <si>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</si>
  <si>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</si>
  <si>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</si>
  <si>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</si>
  <si>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</si>
  <si>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</si>
  <si>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</si>
  <si>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</si>
  <si>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</si>
  <si>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</si>
  <si>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</si>
  <si>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</si>
  <si>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</si>
  <si>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</si>
  <si>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</si>
  <si>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</si>
  <si>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</si>
  <si>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</si>
  <si>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</si>
  <si>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</si>
  <si>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</si>
  <si>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</si>
  <si>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</si>
  <si>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</si>
  <si>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</si>
  <si>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</si>
  <si>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</si>
  <si>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</si>
  <si>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</si>
  <si>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</si>
  <si>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</si>
  <si>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</si>
  <si>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</si>
  <si>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</si>
  <si>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</si>
  <si>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</si>
  <si>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</si>
  <si>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</si>
  <si>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</si>
  <si>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</si>
  <si>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</si>
  <si>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</si>
  <si>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</si>
  <si>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</si>
  <si>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</si>
  <si>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</si>
  <si>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</si>
  <si>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</si>
  <si>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</si>
  <si>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</si>
  <si>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</si>
  <si>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</si>
  <si>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</si>
  <si>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</si>
  <si>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</si>
  <si>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</si>
  <si>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</si>
  <si>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</si>
  <si>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</si>
  <si>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</si>
  <si>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</si>
  <si>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</si>
  <si>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</si>
  <si>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</si>
  <si>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</si>
  <si>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</si>
  <si>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</si>
  <si>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</si>
  <si>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</si>
  <si>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</si>
  <si>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</si>
  <si>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</si>
  <si>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</si>
  <si>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</si>
  <si>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</si>
  <si>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</si>
  <si>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</si>
  <si>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</si>
  <si>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</si>
  <si>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</si>
  <si>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</si>
  <si>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</si>
  <si>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</si>
  <si>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</si>
  <si>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</si>
  <si>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</si>
  <si>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</si>
  <si>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</si>
  <si>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</si>
  <si>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</si>
  <si>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</si>
  <si>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</si>
  <si>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</si>
  <si>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</si>
  <si>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</si>
  <si>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</si>
  <si>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</si>
  <si>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</si>
  <si>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</si>
  <si>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</si>
  <si>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</si>
  <si>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</si>
  <si>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</si>
  <si>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</si>
  <si>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</si>
  <si>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</si>
  <si>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</si>
  <si>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</si>
  <si>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</si>
  <si>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</si>
  <si>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</si>
  <si>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</si>
  <si>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</si>
  <si>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</si>
  <si>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</si>
  <si>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</si>
  <si>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</si>
  <si>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</si>
  <si>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</si>
  <si>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</si>
  <si>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</si>
  <si>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</si>
  <si>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</si>
  <si>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</si>
  <si>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</si>
  <si>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</si>
  <si>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</si>
  <si>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</si>
  <si>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</si>
  <si>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</si>
  <si>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</si>
  <si>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</si>
  <si>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</si>
  <si>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</si>
  <si>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</si>
  <si>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</si>
  <si>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</si>
  <si>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</si>
  <si>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</si>
  <si>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</si>
  <si>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</si>
  <si>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</si>
  <si>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</si>
  <si>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</si>
  <si>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</si>
  <si>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</si>
  <si>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</si>
  <si>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</si>
  <si>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</si>
  <si>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</si>
  <si>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</si>
  <si>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</si>
  <si>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</si>
  <si>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</si>
  <si>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</si>
  <si>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</si>
  <si>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</si>
  <si>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</si>
  <si>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</si>
  <si>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</si>
  <si>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</si>
  <si>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</si>
  <si>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</si>
  <si>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</si>
  <si>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</si>
  <si>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</si>
  <si>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</si>
  <si>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</si>
  <si>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</si>
  <si>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</si>
  <si>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</si>
  <si>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</si>
  <si>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</si>
  <si>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</si>
  <si>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</si>
  <si>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</si>
  <si>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</si>
  <si>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</si>
  <si>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</si>
  <si>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</si>
  <si>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</si>
  <si>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</si>
  <si>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</si>
  <si>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</si>
  <si>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</si>
  <si>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</si>
  <si>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</si>
  <si>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</si>
  <si>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</si>
  <si>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</si>
  <si>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</si>
  <si>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</si>
  <si>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</si>
  <si>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</si>
  <si>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</si>
  <si>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</si>
  <si>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</si>
  <si>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</si>
  <si>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</si>
  <si>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</si>
  <si>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</si>
  <si>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</si>
  <si>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</si>
  <si>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</si>
  <si>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</si>
  <si>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</si>
  <si>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</si>
  <si>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</si>
  <si>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</si>
  <si>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</si>
  <si>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</si>
  <si>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</si>
  <si>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</si>
  <si>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</si>
  <si>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</si>
  <si>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</si>
  <si>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</si>
  <si>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</si>
  <si>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</si>
  <si>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</si>
  <si>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</si>
  <si>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</si>
  <si>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</si>
  <si>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</si>
  <si>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</si>
  <si>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</si>
  <si>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</si>
  <si>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</si>
  <si>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</si>
  <si>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</si>
  <si>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</si>
  <si>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</si>
  <si>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</si>
  <si>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</si>
  <si>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</si>
  <si>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</si>
  <si>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</si>
  <si>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</si>
  <si>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</si>
  <si>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</si>
  <si>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</si>
  <si>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</si>
  <si>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</si>
  <si>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</si>
  <si>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</si>
  <si>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</si>
  <si>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</si>
  <si>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</si>
  <si>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</si>
  <si>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</si>
  <si>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</si>
  <si>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</si>
  <si>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</si>
  <si>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</si>
  <si>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</si>
  <si>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</si>
  <si>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</si>
  <si>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</si>
  <si>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</si>
  <si>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</si>
  <si>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</si>
  <si>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</si>
  <si>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</si>
  <si>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</si>
  <si>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</si>
  <si>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</si>
  <si>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</si>
  <si>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</si>
  <si>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</si>
  <si>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</si>
  <si>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</si>
  <si>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</si>
  <si>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</si>
  <si>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</si>
  <si>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</si>
  <si>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</si>
  <si>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</si>
  <si>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</si>
  <si>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</si>
  <si>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</si>
  <si>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</si>
  <si>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</si>
  <si>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</si>
  <si>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</si>
  <si>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</si>
  <si>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</si>
  <si>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</si>
  <si>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</si>
  <si>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</si>
  <si>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</si>
  <si>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</si>
  <si>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</si>
  <si>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</si>
  <si>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</si>
  <si>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</si>
  <si>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</si>
  <si>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</si>
  <si>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</si>
  <si>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</si>
  <si>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</si>
  <si>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</si>
  <si>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</si>
  <si>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</si>
  <si>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</si>
  <si>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</si>
  <si>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</si>
  <si>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</si>
  <si>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</si>
  <si>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</si>
  <si>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</si>
  <si>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</si>
  <si>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</si>
  <si>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</si>
  <si>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</si>
  <si>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</si>
  <si>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</si>
  <si>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</si>
  <si>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</si>
  <si>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</si>
  <si>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</si>
  <si>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</si>
  <si>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</si>
  <si>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</si>
  <si>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</si>
  <si>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</si>
  <si>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</si>
  <si>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</si>
  <si>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</si>
  <si>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</si>
  <si>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</si>
  <si>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</si>
  <si>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</si>
  <si>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</si>
  <si>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</si>
  <si>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</si>
  <si>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</si>
  <si>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</si>
  <si>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</si>
  <si>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</si>
  <si>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</si>
  <si>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</si>
  <si>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</si>
  <si>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</si>
  <si>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</si>
  <si>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</si>
  <si>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</si>
  <si>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</si>
  <si>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</si>
  <si>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</si>
  <si>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</si>
  <si>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</si>
  <si>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</si>
  <si>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</si>
  <si>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</si>
  <si>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</si>
  <si>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</si>
  <si>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</si>
  <si>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</si>
  <si>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</si>
  <si>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</si>
  <si>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</si>
  <si>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</si>
  <si>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</si>
  <si>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</si>
  <si>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</si>
  <si>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</si>
  <si>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</si>
  <si>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</si>
  <si>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</si>
  <si>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</si>
  <si>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</si>
  <si>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</si>
  <si>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</si>
  <si>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</si>
  <si>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</si>
  <si>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</si>
  <si>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</si>
  <si>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</si>
  <si>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</si>
  <si>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</si>
  <si>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</si>
  <si>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</si>
  <si>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</si>
  <si>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</si>
  <si>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</si>
  <si>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</si>
  <si>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</si>
  <si>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</si>
  <si>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</si>
  <si>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</si>
  <si>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</si>
  <si>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</si>
  <si>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</si>
  <si>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</si>
  <si>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</si>
  <si>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</si>
  <si>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</si>
  <si>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</si>
  <si>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</si>
  <si>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</si>
  <si>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</si>
  <si>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</si>
  <si>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</si>
  <si>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</si>
  <si>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</si>
  <si>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</si>
  <si>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</si>
  <si>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</si>
  <si>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</si>
  <si>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</si>
  <si>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</si>
  <si>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</si>
  <si>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</si>
  <si>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</si>
  <si>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</si>
  <si>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</si>
  <si>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</si>
  <si>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</si>
  <si>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</si>
  <si>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</si>
  <si>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</si>
  <si>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</si>
  <si>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</si>
  <si>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</si>
  <si>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</si>
  <si>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</si>
  <si>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</si>
  <si>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</si>
  <si>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</si>
  <si>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</si>
  <si>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</si>
  <si>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</si>
  <si>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</si>
  <si>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</si>
  <si>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</si>
  <si>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</si>
  <si>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</si>
  <si>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</si>
  <si>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</si>
  <si>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</si>
  <si>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</si>
  <si>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</si>
  <si>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</si>
  <si>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</si>
  <si>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</si>
  <si>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</si>
  <si>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</si>
  <si>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</si>
  <si>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</si>
  <si>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</si>
  <si>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</si>
  <si>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</si>
  <si>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</si>
  <si>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</si>
  <si>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</si>
  <si>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</si>
  <si>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</si>
  <si>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</si>
  <si>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</si>
  <si>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</si>
  <si>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</si>
  <si>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</si>
  <si>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</si>
  <si>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</si>
  <si>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</si>
  <si>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</si>
  <si>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</si>
  <si>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</si>
  <si>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</si>
  <si>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</si>
  <si>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</si>
  <si>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</si>
  <si>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</si>
  <si>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</si>
  <si>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</si>
  <si>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</si>
  <si>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</si>
  <si>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</si>
  <si>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</si>
  <si>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</si>
  <si>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</si>
  <si>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</si>
  <si>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</si>
  <si>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</si>
  <si>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</si>
  <si>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</si>
  <si>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</si>
  <si>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</si>
  <si>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</si>
  <si>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</si>
  <si>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</si>
  <si>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</si>
  <si>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</si>
  <si>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</si>
  <si>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</si>
  <si>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</si>
  <si>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</si>
  <si>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</si>
  <si>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</si>
  <si>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</si>
  <si>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</si>
  <si>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</si>
  <si>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</si>
  <si>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</si>
  <si>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</si>
  <si>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</si>
  <si>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</si>
  <si>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</si>
  <si>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</si>
  <si>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</si>
  <si>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</si>
  <si>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</si>
  <si>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</si>
  <si>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</si>
  <si>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</si>
  <si>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</si>
  <si>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</si>
  <si>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</si>
  <si>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</si>
  <si>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</si>
  <si>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</si>
  <si>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</si>
  <si>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</si>
  <si>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</si>
  <si>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</si>
  <si>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</si>
  <si>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</si>
  <si>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</si>
  <si>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</si>
  <si>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</si>
  <si>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</si>
  <si>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</si>
  <si>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</si>
  <si>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</si>
  <si>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</si>
  <si>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</si>
  <si>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</si>
  <si>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</si>
  <si>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</si>
  <si>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</si>
  <si>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</si>
  <si>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</si>
  <si>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</si>
  <si>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</si>
  <si>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</si>
  <si>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</si>
  <si>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</si>
  <si>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</si>
  <si>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</si>
  <si>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</si>
  <si>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</si>
  <si>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</si>
  <si>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</si>
  <si>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</si>
  <si>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</si>
  <si>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</si>
  <si>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</si>
  <si>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</si>
  <si>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</si>
  <si>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</si>
  <si>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</si>
  <si>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</si>
  <si>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</si>
  <si>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</si>
  <si>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</si>
  <si>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</si>
  <si>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</si>
  <si>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</si>
  <si>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</si>
  <si>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</si>
  <si>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</si>
  <si>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</si>
  <si>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</si>
  <si>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</si>
  <si>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</si>
  <si>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</si>
  <si>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</si>
  <si>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</si>
  <si>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</si>
  <si>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</si>
  <si>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</si>
  <si>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</si>
  <si>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</si>
  <si>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</si>
  <si>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</si>
  <si>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</si>
  <si>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</si>
  <si>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</si>
  <si>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</si>
  <si>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</si>
  <si>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</si>
  <si>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</si>
  <si>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</si>
  <si>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</si>
  <si>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</si>
  <si>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</si>
  <si>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</si>
  <si>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</si>
  <si>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</si>
  <si>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</si>
  <si>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</si>
  <si>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</si>
  <si>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</si>
  <si>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</si>
  <si>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</si>
  <si>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</si>
  <si>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</si>
  <si>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</si>
  <si>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</si>
  <si>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</si>
  <si>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</si>
  <si>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</si>
  <si>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</si>
  <si>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</si>
  <si>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</si>
  <si>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</si>
  <si>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</si>
  <si>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</si>
  <si>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</si>
  <si>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</si>
  <si>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</si>
  <si>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</si>
  <si>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</si>
  <si>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</si>
  <si>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</si>
  <si>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</si>
  <si>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</si>
  <si>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</si>
  <si>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</si>
  <si>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</si>
  <si>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</si>
  <si>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</si>
  <si>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</si>
  <si>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</si>
  <si>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</si>
  <si>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</si>
  <si>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</si>
  <si>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</si>
  <si>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</si>
  <si>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</si>
  <si>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</si>
  <si>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</si>
  <si>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</si>
  <si>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</si>
  <si>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</si>
  <si>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</si>
  <si>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</si>
  <si>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</si>
  <si>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</si>
  <si>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</si>
  <si>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</si>
  <si>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</si>
  <si>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</si>
  <si>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</si>
  <si>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</si>
  <si>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</si>
  <si>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</si>
  <si>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</si>
  <si>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</si>
  <si>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</si>
  <si>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</si>
  <si>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</si>
  <si>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</si>
  <si>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</si>
  <si>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</si>
  <si>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</si>
  <si>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</si>
  <si>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</si>
  <si>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</si>
  <si>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</si>
  <si>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</si>
  <si>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</si>
  <si>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</si>
  <si>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</si>
  <si>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</si>
  <si>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</si>
  <si>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</si>
  <si>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</si>
  <si>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</si>
  <si>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</si>
  <si>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</si>
  <si>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</si>
  <si>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</si>
  <si>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</si>
  <si>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</si>
  <si>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</si>
  <si>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</si>
  <si>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</si>
  <si>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</si>
  <si>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</si>
  <si>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</si>
  <si>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</si>
  <si>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</si>
  <si>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</si>
  <si>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</si>
  <si>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</si>
  <si>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</si>
  <si>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</si>
  <si>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</si>
  <si>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</si>
  <si>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</si>
  <si>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</si>
  <si>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</si>
  <si>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</si>
  <si>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</si>
  <si>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</si>
  <si>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</si>
  <si>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</si>
  <si>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</si>
  <si>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</si>
  <si>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</si>
  <si>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</si>
  <si>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</si>
  <si>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</si>
  <si>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</si>
  <si>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</si>
  <si>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</si>
  <si>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</si>
  <si>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</si>
  <si>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</si>
  <si>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</si>
  <si>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</si>
  <si>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</si>
  <si>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</si>
  <si>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</si>
  <si>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</si>
  <si>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</si>
  <si>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</si>
  <si>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</si>
  <si>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</si>
  <si>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</si>
  <si>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</si>
  <si>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</si>
  <si>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</si>
  <si>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</si>
  <si>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</si>
  <si>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</si>
  <si>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</si>
  <si>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</si>
  <si>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</si>
  <si>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</si>
  <si>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</si>
  <si>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</si>
  <si>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</si>
  <si>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</si>
  <si>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</si>
  <si>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</si>
  <si>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</si>
  <si>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</si>
  <si>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</si>
  <si>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</si>
  <si>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</si>
  <si>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</si>
  <si>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</si>
  <si>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</si>
  <si>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</si>
  <si>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</si>
  <si>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</si>
  <si>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</si>
  <si>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</si>
  <si>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</si>
  <si>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</si>
  <si>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</si>
  <si>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</si>
  <si>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</si>
  <si>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</si>
  <si>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</si>
  <si>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</si>
  <si>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</si>
  <si>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</si>
  <si>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</si>
  <si>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</si>
  <si>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</si>
  <si>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</si>
  <si>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</si>
  <si>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</si>
  <si>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</si>
  <si>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</si>
  <si>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</si>
  <si>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</si>
  <si>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</si>
  <si>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</si>
  <si>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</si>
  <si>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</si>
  <si>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</si>
  <si>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</si>
  <si>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</si>
  <si>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</si>
  <si>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</si>
  <si>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</si>
  <si>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</si>
  <si>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</si>
  <si>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</si>
  <si>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</si>
  <si>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</si>
  <si>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</si>
  <si>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</si>
  <si>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</si>
  <si>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</si>
  <si>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</si>
  <si>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</si>
  <si>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</si>
  <si>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</si>
  <si>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</si>
  <si>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</si>
  <si>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</si>
  <si>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</si>
  <si>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</si>
  <si>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</si>
  <si>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</si>
  <si>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</si>
  <si>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</si>
  <si>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</si>
  <si>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</si>
  <si>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</si>
  <si>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</si>
  <si>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</si>
  <si>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</si>
  <si>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</si>
  <si>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</si>
  <si>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</si>
  <si>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</si>
  <si>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</si>
  <si>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</si>
  <si>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</si>
  <si>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</si>
  <si>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</si>
  <si>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</si>
  <si>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</si>
  <si>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</si>
  <si>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</si>
  <si>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</si>
  <si>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</si>
  <si>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</si>
  <si>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</si>
  <si>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</si>
  <si>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</si>
  <si>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</si>
  <si>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</si>
  <si>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</si>
  <si>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</si>
  <si>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</si>
  <si>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</si>
  <si>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</si>
  <si>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</si>
  <si>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</si>
  <si>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</si>
  <si>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</si>
  <si>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</si>
  <si>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</si>
  <si>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</si>
  <si>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</si>
  <si>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</si>
  <si>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</si>
  <si>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</si>
  <si>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</si>
  <si>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</si>
  <si>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</si>
  <si>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</si>
  <si>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</si>
  <si>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</si>
  <si>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</si>
  <si>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</si>
  <si>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</si>
  <si>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</si>
  <si>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</si>
  <si>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</si>
  <si>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</si>
  <si>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</si>
  <si>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</si>
  <si>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</si>
  <si>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</si>
  <si>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</si>
  <si>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</si>
  <si>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</si>
  <si>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</si>
  <si>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</si>
  <si>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</si>
  <si>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</si>
  <si>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</si>
  <si>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</si>
  <si>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</si>
  <si>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</si>
  <si>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</si>
  <si>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</si>
  <si>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</si>
  <si>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</si>
  <si>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</si>
  <si>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</si>
  <si>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</si>
  <si>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</si>
  <si>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</si>
  <si>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</si>
  <si>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</si>
  <si>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</si>
  <si>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</si>
  <si>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</si>
  <si>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</si>
  <si>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</si>
  <si>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</si>
  <si>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</si>
  <si>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</si>
  <si>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</si>
  <si>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</si>
  <si>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</si>
  <si>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</si>
  <si>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</si>
  <si>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</si>
  <si>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</si>
  <si>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</si>
  <si>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</si>
  <si>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</si>
  <si>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</si>
  <si>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</si>
  <si>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</si>
  <si>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</si>
  <si>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</si>
  <si>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</si>
  <si>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</si>
  <si>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</si>
  <si>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</si>
  <si>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</si>
  <si>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</si>
  <si>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</si>
  <si>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</si>
  <si>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</si>
  <si>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</si>
  <si>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</si>
  <si>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</si>
  <si>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</si>
  <si>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</si>
  <si>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</si>
  <si>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</si>
  <si>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</si>
  <si>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</si>
  <si>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</si>
  <si>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</si>
  <si>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</si>
  <si>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</si>
  <si>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</si>
  <si>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</si>
  <si>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</si>
  <si>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</si>
  <si>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</si>
  <si>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</si>
  <si>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</si>
  <si>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</si>
  <si>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</si>
  <si>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</si>
  <si>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</si>
  <si>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</si>
  <si>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</si>
  <si>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</si>
  <si>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</si>
  <si>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</si>
  <si>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</si>
  <si>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</si>
  <si>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</si>
  <si>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</si>
  <si>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</si>
  <si>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</si>
  <si>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</si>
  <si>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</si>
  <si>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</si>
  <si>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</si>
  <si>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</si>
  <si>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</si>
  <si>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</si>
  <si>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</si>
  <si>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</si>
  <si>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</si>
  <si>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</si>
  <si>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</si>
  <si>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</si>
  <si>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</si>
  <si>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</si>
  <si>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</si>
  <si>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</si>
  <si>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</si>
  <si>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</si>
  <si>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</si>
  <si>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</si>
  <si>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</si>
  <si>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</si>
  <si>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</si>
  <si>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</si>
  <si>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</si>
  <si>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</si>
  <si>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</si>
  <si>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</si>
  <si>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</si>
  <si>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</si>
  <si>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</si>
  <si>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</si>
  <si>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</si>
  <si>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</si>
  <si>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</si>
  <si>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</si>
  <si>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</si>
  <si>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</si>
  <si>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</si>
  <si>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</si>
  <si>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</si>
  <si>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</si>
  <si>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</si>
  <si>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</si>
  <si>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</si>
  <si>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</si>
  <si>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</si>
  <si>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</si>
  <si>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</si>
  <si>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</si>
  <si>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</si>
  <si>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</si>
  <si>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</si>
  <si>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</si>
  <si>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</si>
  <si>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</si>
  <si>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</si>
  <si>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</si>
  <si>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</si>
  <si>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</si>
  <si>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</si>
  <si>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</si>
  <si>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</si>
  <si>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</si>
  <si>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</si>
  <si>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</si>
  <si>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</si>
  <si>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</si>
  <si>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</si>
  <si>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</si>
  <si>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</si>
  <si>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</si>
  <si>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</si>
  <si>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</si>
  <si>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</si>
  <si>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</si>
  <si>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</si>
  <si>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</si>
  <si>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</si>
  <si>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</si>
  <si>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</si>
  <si>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</si>
  <si>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</si>
  <si>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</si>
  <si>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</si>
  <si>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</si>
  <si>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</si>
  <si>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</si>
  <si>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</si>
  <si>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</si>
  <si>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</si>
  <si>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</si>
  <si>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</si>
  <si>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</si>
  <si>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</si>
  <si>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</si>
  <si>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</si>
  <si>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</si>
  <si>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</si>
  <si>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</si>
  <si>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</si>
  <si>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</si>
  <si>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</si>
  <si>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</si>
  <si>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</si>
  <si>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</si>
  <si>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</si>
  <si>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</si>
  <si>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</si>
  <si>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</si>
  <si>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</si>
  <si>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</si>
  <si>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</si>
  <si>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</si>
  <si>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</si>
  <si>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</si>
  <si>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</si>
  <si>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</si>
  <si>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</si>
  <si>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</si>
  <si>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</si>
  <si>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</si>
  <si>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</si>
  <si>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</si>
  <si>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</si>
  <si>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</si>
  <si>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</si>
  <si>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</si>
  <si>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</si>
  <si>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</si>
  <si>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</si>
  <si>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</si>
  <si>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</si>
  <si>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</si>
  <si>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</si>
  <si>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</si>
  <si>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</si>
  <si>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</si>
  <si>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</si>
  <si>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</si>
  <si>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</si>
  <si>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</si>
  <si>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</si>
  <si>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</si>
  <si>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</si>
  <si>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</si>
  <si>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</si>
  <si>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</si>
  <si>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</si>
  <si>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</si>
  <si>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</si>
  <si>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</si>
  <si>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</si>
  <si>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</si>
  <si>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</si>
  <si>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</si>
  <si>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</si>
  <si>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</si>
  <si>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</si>
  <si>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</si>
  <si>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</si>
  <si>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</si>
  <si>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</si>
  <si>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</si>
  <si>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</si>
  <si>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</si>
  <si>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</si>
  <si>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</si>
  <si>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</si>
  <si>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</si>
  <si>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</si>
  <si>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</si>
  <si>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</si>
  <si>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</si>
  <si>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</si>
  <si>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</si>
  <si>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</si>
  <si>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</si>
  <si>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</si>
  <si>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</si>
  <si>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</si>
  <si>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</si>
  <si>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</si>
  <si>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</si>
  <si>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</si>
  <si>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</si>
  <si>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</si>
  <si>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</si>
  <si>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</si>
  <si>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</si>
  <si>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</si>
  <si>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</si>
  <si>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</si>
  <si>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</si>
  <si>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</si>
  <si>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</si>
  <si>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</si>
  <si>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</si>
  <si>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</si>
  <si>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</si>
  <si>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</si>
  <si>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</si>
  <si>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</si>
  <si>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</si>
  <si>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</si>
  <si>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</si>
  <si>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</si>
  <si>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</si>
  <si>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</si>
  <si>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</si>
  <si>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</si>
  <si>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</si>
  <si>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</si>
  <si>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</si>
  <si>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</si>
  <si>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</si>
  <si>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</si>
  <si>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</si>
  <si>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</si>
  <si>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</si>
  <si>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</si>
  <si>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</si>
  <si>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</si>
  <si>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</si>
  <si>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</si>
  <si>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</si>
  <si>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</si>
  <si>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</si>
  <si>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</si>
  <si>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</si>
  <si>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</si>
  <si>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</si>
  <si>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</si>
  <si>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</si>
  <si>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</si>
  <si>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</si>
  <si>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</si>
  <si>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</si>
  <si>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</si>
  <si>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</si>
  <si>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</si>
  <si>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</si>
  <si>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</si>
  <si>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</si>
  <si>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</si>
  <si>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</si>
  <si>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</si>
  <si>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</si>
  <si>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</si>
  <si>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</si>
  <si>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</si>
  <si>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</si>
  <si>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</si>
  <si>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</si>
  <si>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</si>
  <si>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</si>
  <si>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</si>
  <si>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</si>
  <si>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</si>
  <si>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</si>
  <si>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</si>
  <si>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</si>
  <si>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</si>
  <si>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</si>
  <si>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</si>
  <si>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</si>
  <si>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</si>
  <si>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</si>
  <si>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</si>
  <si>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</si>
  <si>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</si>
  <si>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</si>
  <si>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</si>
  <si>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</si>
  <si>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</si>
  <si>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</si>
  <si>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</si>
  <si>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</si>
  <si>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</si>
  <si>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</si>
  <si>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</si>
  <si>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</si>
  <si>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</si>
  <si>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</si>
  <si>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</si>
  <si>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</si>
  <si>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</si>
  <si>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</si>
  <si>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</si>
  <si>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</si>
  <si>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</si>
  <si>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</si>
  <si>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</si>
  <si>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</si>
  <si>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</si>
  <si>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</si>
  <si>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</si>
  <si>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</si>
  <si>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</si>
  <si>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</si>
  <si>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</si>
  <si>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</si>
  <si>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</si>
  <si>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</si>
  <si>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</si>
  <si>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</si>
  <si>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</si>
  <si>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</si>
  <si>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</si>
  <si>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</si>
  <si>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</si>
  <si>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</si>
  <si>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</si>
  <si>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</si>
  <si>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</si>
  <si>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</si>
  <si>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</si>
  <si>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</si>
  <si>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</si>
  <si>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</si>
  <si>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</si>
  <si>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</si>
  <si>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</si>
  <si>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</si>
  <si>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</si>
  <si>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</si>
  <si>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</si>
  <si>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</si>
  <si>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</si>
  <si>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</si>
  <si>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</si>
  <si>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</si>
  <si>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</si>
  <si>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</si>
  <si>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</si>
  <si>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</si>
  <si>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</si>
  <si>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</si>
  <si>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</si>
  <si>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</si>
  <si>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</si>
  <si>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</si>
  <si>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</si>
  <si>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</si>
  <si>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</si>
  <si>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</si>
  <si>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</si>
  <si>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</si>
  <si>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</si>
  <si>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</si>
  <si>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</si>
  <si>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</si>
  <si>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</si>
  <si>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</si>
  <si>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</si>
  <si>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</si>
  <si>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</si>
  <si>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</si>
  <si>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</si>
  <si>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</si>
  <si>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</si>
  <si>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</si>
  <si>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</si>
  <si>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</si>
  <si>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</si>
  <si>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</si>
  <si>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</si>
  <si>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</si>
  <si>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</si>
  <si>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</si>
  <si>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</si>
  <si>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</si>
  <si>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</si>
  <si>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</si>
  <si>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</si>
  <si>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</si>
  <si>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</si>
  <si>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</si>
  <si>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</si>
  <si>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</si>
  <si>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</si>
  <si>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</si>
  <si>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</si>
  <si>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</si>
  <si>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</si>
  <si>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</si>
  <si>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</si>
  <si>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</si>
  <si>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</si>
  <si>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</si>
  <si>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</si>
  <si>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</si>
  <si>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</si>
  <si>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</si>
  <si>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</si>
  <si>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</si>
  <si>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</si>
  <si>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</si>
  <si>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</si>
  <si>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</si>
  <si>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</si>
  <si>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</si>
  <si>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</si>
  <si>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</si>
  <si>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</si>
  <si>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</si>
  <si>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</si>
  <si>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</si>
  <si>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</si>
  <si>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</si>
  <si>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</si>
  <si>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</si>
  <si>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</si>
  <si>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</si>
  <si>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</si>
  <si>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</si>
  <si>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</si>
  <si>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</si>
  <si>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</si>
  <si>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</si>
  <si>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</si>
  <si>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</si>
  <si>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</si>
  <si>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</si>
  <si>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</si>
  <si>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</si>
  <si>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</si>
  <si>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</si>
  <si>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</si>
  <si>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</si>
  <si>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</si>
  <si>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</si>
  <si>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</si>
  <si>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</si>
  <si>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</si>
  <si>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</si>
  <si>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</si>
  <si>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</si>
  <si>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</si>
  <si>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</si>
  <si>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</si>
  <si>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</si>
  <si>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</si>
  <si>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</si>
  <si>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</si>
  <si>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</si>
  <si>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</si>
  <si>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</si>
  <si>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</si>
  <si>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</si>
  <si>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</si>
  <si>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</si>
  <si>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</si>
  <si>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</si>
  <si>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</si>
  <si>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</si>
  <si>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</si>
  <si>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</si>
  <si>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</si>
  <si>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</si>
  <si>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</si>
  <si>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</si>
  <si>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</si>
  <si>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</si>
  <si>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</si>
  <si>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</si>
  <si>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</si>
  <si>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</si>
  <si>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</si>
  <si>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</si>
  <si>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</si>
  <si>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</si>
  <si>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</si>
  <si>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</si>
  <si>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</si>
  <si>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</si>
  <si>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</si>
  <si>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</si>
  <si>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</si>
  <si>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</si>
  <si>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</si>
  <si>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</si>
  <si>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</si>
  <si>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</si>
  <si>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</si>
  <si>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</si>
  <si>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</si>
  <si>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</si>
  <si>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</si>
  <si>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</si>
  <si>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</si>
  <si>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</si>
  <si>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</si>
  <si>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</si>
  <si>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</si>
  <si>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</si>
  <si>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</si>
  <si>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</si>
  <si>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</si>
  <si>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</si>
  <si>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</si>
  <si>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</si>
  <si>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</si>
  <si>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</si>
  <si>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</si>
  <si>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</si>
  <si>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</si>
  <si>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</si>
  <si>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</si>
  <si>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</si>
  <si>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</si>
  <si>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</si>
  <si>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</si>
  <si>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</si>
  <si>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</si>
  <si>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</si>
  <si>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</si>
  <si>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</si>
  <si>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</si>
  <si>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</si>
  <si>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</si>
  <si>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</si>
  <si>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</si>
  <si>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</si>
  <si>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</si>
  <si>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</si>
  <si>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</si>
  <si>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</si>
  <si>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</si>
  <si>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</si>
  <si>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</si>
  <si>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</si>
  <si>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</si>
  <si>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</si>
  <si>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</si>
  <si>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</si>
  <si>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</si>
  <si>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</si>
  <si>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</si>
  <si>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</si>
  <si>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</si>
  <si>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</si>
  <si>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</si>
  <si>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</si>
  <si>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</si>
  <si>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</si>
  <si>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</si>
  <si>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</si>
  <si>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</si>
  <si>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</si>
  <si>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</si>
  <si>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</si>
  <si>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</si>
  <si>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</si>
  <si>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</si>
  <si>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</si>
  <si>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</si>
  <si>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</si>
  <si>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</si>
  <si>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</si>
  <si>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</si>
  <si>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</si>
  <si>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</si>
  <si>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</si>
  <si>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</si>
  <si>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</si>
  <si>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</si>
  <si>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</si>
  <si>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</si>
  <si>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</si>
  <si>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</si>
  <si>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</si>
  <si>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</si>
  <si>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</si>
  <si>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</si>
  <si>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</si>
  <si>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</si>
  <si>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</si>
  <si>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</si>
  <si>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</si>
  <si>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</si>
  <si>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</si>
  <si>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</si>
  <si>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</si>
  <si>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</si>
  <si>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</si>
  <si>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</si>
  <si>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</si>
  <si>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</si>
  <si>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</si>
  <si>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</si>
  <si>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</si>
  <si>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</si>
  <si>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</si>
  <si>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</si>
  <si>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</si>
  <si>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</si>
  <si>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</si>
  <si>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</si>
  <si>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</si>
  <si>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</si>
  <si>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</si>
  <si>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</si>
  <si>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</si>
  <si>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</si>
  <si>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</si>
  <si>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</si>
  <si>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</si>
  <si>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</si>
  <si>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</si>
  <si>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</si>
  <si>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</si>
  <si>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</si>
  <si>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</si>
  <si>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</si>
  <si>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</si>
  <si>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</si>
  <si>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</si>
  <si>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</si>
  <si>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</si>
  <si>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</si>
  <si>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</si>
  <si>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</si>
  <si>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</si>
  <si>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</si>
  <si>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</si>
  <si>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</si>
  <si>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</si>
  <si>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</si>
  <si>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</si>
  <si>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</si>
  <si>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</si>
  <si>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</si>
  <si>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</si>
  <si>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</si>
  <si>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</si>
  <si>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</si>
  <si>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</si>
  <si>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</si>
  <si>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</si>
  <si>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</si>
  <si>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</si>
  <si>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</si>
  <si>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</si>
  <si>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</si>
  <si>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</si>
  <si>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</si>
  <si>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</si>
  <si>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</si>
  <si>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Licença as 11:16h- em intervalo as 12:16h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</si>
  <si>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</si>
  <si>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</si>
  <si>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</si>
  <si>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</si>
  <si>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</si>
  <si>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</si>
  <si>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</si>
  <si>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</si>
  <si>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</si>
  <si>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</si>
  <si>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</si>
  <si>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</si>
  <si>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</si>
  <si>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</si>
  <si>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</si>
  <si>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</si>
  <si>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TVI-TGR</t>
  </si>
  <si>
    <t>TVITGR</t>
  </si>
  <si>
    <t>Inspeção R7D</t>
  </si>
  <si>
    <t>MC1 as 08:10h - licença as 10:41h</t>
  </si>
  <si>
    <t>Licença as 10:41h - em inspeção para TGR</t>
  </si>
  <si>
    <t>Descarga de dormentes</t>
  </si>
  <si>
    <t>Maicon + Eder</t>
  </si>
  <si>
    <t>MC1 as 08:05h - Licença as 08:08h - deslocando pro km de descarga</t>
  </si>
  <si>
    <t>Reaizado intervalo das 10:56h as 13:40h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</si>
  <si>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</si>
  <si>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</si>
  <si>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</si>
  <si>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</si>
  <si>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</si>
  <si>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</si>
  <si>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</si>
  <si>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</si>
  <si>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</si>
  <si>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</si>
  <si>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</si>
  <si>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</si>
  <si>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 do km 695  ao 697</t>
  </si>
  <si>
    <t>2 (Enio e Uanderson) + 2 escala para deslocamento TGR</t>
  </si>
  <si>
    <t>TOM-TRO</t>
  </si>
  <si>
    <t>TROMTRO</t>
  </si>
  <si>
    <t xml:space="preserve">Execução de solda  </t>
  </si>
  <si>
    <t xml:space="preserve">Execução de solda - VIA2 </t>
  </si>
  <si>
    <t>Recolhimento de dormente</t>
  </si>
  <si>
    <t>PSG-PPR</t>
  </si>
  <si>
    <t>PSGPPR</t>
  </si>
  <si>
    <t>Abastecimento e deslocamento de PSG - PPR</t>
  </si>
  <si>
    <t xml:space="preserve">PAR </t>
  </si>
  <si>
    <t>PAR-POV</t>
  </si>
  <si>
    <t>PARPOV</t>
  </si>
  <si>
    <t>Deslocamento de PAR para POV</t>
  </si>
  <si>
    <t>Nivelamento</t>
  </si>
  <si>
    <t>Ligar juntas desligadas no km 211 ao 212</t>
  </si>
  <si>
    <t>E41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</si>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</sst>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327" activePane="bottomRight" state="frozen"/>
      <selection pane="bottomRight" activeCell="K338" sqref="K33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161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1</v>
      </c>
      <c r="BI302" s="16"/>
      <c r="BJ302" s="16" t="s">
        <v>1668</v>
      </c>
      <c r="BK302" s="16" t="s">
        <v>1669</v>
      </c>
      <c r="BL302" s="15"/>
      <c r="BM302" s="14"/>
      <c r="BN302" s="14"/>
      <c r="BO302" s="160"/>
      <c r="BP302" s="16"/>
      <c r="BQ302" s="12" t="str">
        <f t="shared" si="50"/>
        <v>Produção e Intervalo</v>
      </c>
      <c r="BR302" s="18">
        <f t="shared" si="51"/>
        <v>0</v>
      </c>
      <c r="BS302" s="18">
        <f t="shared" si="52"/>
        <v>0</v>
      </c>
      <c r="BT302" s="220" t="str">
        <f t="shared" si="48"/>
        <v/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25</v>
      </c>
      <c r="G303" s="9" t="str">
        <f>IF(D303="","*",VLOOKUP(F303,BS_ATIVIDADE[#All],3,FALSE))</f>
        <v>OUTROS</v>
      </c>
      <c r="H303" s="168" t="s">
        <v>1133</v>
      </c>
      <c r="I303" s="168" t="s">
        <v>587</v>
      </c>
      <c r="J303" s="212">
        <v>98</v>
      </c>
      <c r="K303" s="212">
        <v>502</v>
      </c>
      <c r="L303" s="83" t="s">
        <v>11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1670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398</v>
      </c>
      <c r="BN303" s="14" t="s">
        <v>398</v>
      </c>
      <c r="BO303" s="160" t="s">
        <v>398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0.125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394</v>
      </c>
      <c r="BN304" s="14" t="s">
        <v>424</v>
      </c>
      <c r="BO304" s="160" t="s">
        <v>533</v>
      </c>
      <c r="BP304" s="16"/>
      <c r="BQ304" s="12" t="str">
        <f t="shared" ref="BQ304" si="55">IF(AND(BR304&lt;1,BS304&lt;1),"Produção e Intervalo",IF(BR304&lt;1,"Intervalo",IF(BS304&lt;1,"Produção","Aderente")))</f>
        <v>Intervalo</v>
      </c>
      <c r="BR304" s="18">
        <f t="shared" ref="BR304" si="56">IF(OR(B304="",F304=""),"*",AY304/P304)</f>
        <v>0.66666666666666652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SuperExecução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1078</v>
      </c>
      <c r="I305" s="168" t="s">
        <v>11</v>
      </c>
      <c r="J305" s="212">
        <v>74</v>
      </c>
      <c r="K305" s="212">
        <v>313.7</v>
      </c>
      <c r="L305" s="83" t="s">
        <v>11</v>
      </c>
      <c r="M305" s="199" t="s">
        <v>1069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398</v>
      </c>
      <c r="BN305" s="14" t="s">
        <v>398</v>
      </c>
      <c r="BO305" s="160" t="s">
        <v>398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398</v>
      </c>
      <c r="BN306" s="14" t="s">
        <v>398</v>
      </c>
      <c r="BO306" s="160" t="s">
        <v>398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1135</v>
      </c>
      <c r="J307" s="212">
        <v>74</v>
      </c>
      <c r="K307" s="212">
        <v>226</v>
      </c>
      <c r="L307" s="83" t="s">
        <v>11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250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TGR2</v>
      </c>
      <c r="AM307" s="279" t="str">
        <f>IF(BS_CONTROLE[[#This Row],[Entre - Estações]]=0, "-", BS_CONTROLE[[#This Row],[Entre - Estações]])</f>
        <v>TVI-TGR</v>
      </c>
      <c r="AN307" s="279" t="str">
        <f>IF(BS_CONTROLE[[#This Row],[SB]]=0, "-", BS_CONTROLE[[#This Row],[SB]])</f>
        <v>TVITGR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1</v>
      </c>
      <c r="BI307" s="16"/>
      <c r="BJ307" s="16" t="s">
        <v>1689</v>
      </c>
      <c r="BK307" s="16" t="s">
        <v>1690</v>
      </c>
      <c r="BL307" s="15"/>
      <c r="BM307" s="14"/>
      <c r="BN307" s="14"/>
      <c r="BO307" s="160"/>
      <c r="BP307" s="16"/>
      <c r="BQ307" s="12" t="str">
        <f t="shared" si="50"/>
        <v>Produção e Intervalo</v>
      </c>
      <c r="BR307" s="18">
        <f t="shared" si="51"/>
        <v>0</v>
      </c>
      <c r="BS307" s="18">
        <f t="shared" si="52"/>
        <v>0</v>
      </c>
      <c r="BT307" s="220" t="str">
        <f t="shared" si="53"/>
        <v/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374</v>
      </c>
      <c r="Y308" s="153" t="s">
        <v>377</v>
      </c>
      <c r="Z308" s="153"/>
      <c r="AA308" s="83" t="s">
        <v>1692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396</v>
      </c>
      <c r="BN308" s="14" t="s">
        <v>424</v>
      </c>
      <c r="BO308" s="160" t="s">
        <v>533</v>
      </c>
      <c r="BP308" s="16"/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1695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1696</v>
      </c>
      <c r="BK309" s="16" t="s">
        <v>1697</v>
      </c>
      <c r="BL309" s="15"/>
      <c r="BM309" s="14" t="s">
        <v>398</v>
      </c>
      <c r="BN309" s="14" t="s">
        <v>398</v>
      </c>
      <c r="BO309" s="160" t="s">
        <v>398</v>
      </c>
      <c r="BP309" s="16" t="s">
        <v>11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1698</v>
      </c>
      <c r="W310" s="168" t="s">
        <v>1699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1700</v>
      </c>
      <c r="BK310" s="16" t="s">
        <v>1700</v>
      </c>
      <c r="BL310" s="15"/>
      <c r="BM310" s="14" t="s">
        <v>394</v>
      </c>
      <c r="BN310" s="14" t="s">
        <v>424</v>
      </c>
      <c r="BO310" s="160" t="s">
        <v>531</v>
      </c>
      <c r="BP310" s="16" t="s">
        <v>1701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1702</v>
      </c>
      <c r="W311" s="168" t="s">
        <v>1680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1703</v>
      </c>
      <c r="BK311" s="16" t="s">
        <v>1703</v>
      </c>
      <c r="BL311" s="15"/>
      <c r="BM311" s="14" t="s">
        <v>400</v>
      </c>
      <c r="BN311" s="14" t="s">
        <v>425</v>
      </c>
      <c r="BO311" s="160" t="s">
        <v>425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150</v>
      </c>
      <c r="E312" s="315">
        <v>413</v>
      </c>
      <c r="F312" s="167" t="s">
        <v>25</v>
      </c>
      <c r="G312" s="9" t="str">
        <f>IF(D312="","*",VLOOKUP(F312,BS_ATIVIDADE[#All],3,FALSE))</f>
        <v>OUTROS</v>
      </c>
      <c r="H312" s="168" t="s">
        <v>845</v>
      </c>
      <c r="I312" s="168" t="s">
        <v>840</v>
      </c>
      <c r="J312" s="212">
        <v>103</v>
      </c>
      <c r="K312" s="212">
        <v>1806.2</v>
      </c>
      <c r="L312" s="83">
        <v>1724.289</v>
      </c>
      <c r="M312" s="199" t="s">
        <v>843</v>
      </c>
      <c r="N312" s="199" t="s">
        <v>844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1704</v>
      </c>
      <c r="X312" s="213" t="s">
        <v>374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1705</v>
      </c>
      <c r="BK312" s="16" t="s">
        <v>1706</v>
      </c>
      <c r="BL312" s="15"/>
      <c r="BM312" s="14" t="s">
        <v>398</v>
      </c>
      <c r="BN312" s="14" t="s">
        <v>398</v>
      </c>
      <c r="BO312" s="160" t="s">
        <v>398</v>
      </c>
      <c r="BP312" s="16" t="s">
        <v>11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215</v>
      </c>
      <c r="E314" s="314">
        <v>415</v>
      </c>
      <c r="F314" s="167" t="s">
        <v>117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249</v>
      </c>
      <c r="E316" s="314">
        <v>417</v>
      </c>
      <c r="F316" s="167" t="s">
        <v>187</v>
      </c>
      <c r="G316" s="9" t="str">
        <f>IF(D316="","*",VLOOKUP(F316,BS_ATIVIDADE[#All],3,FALSE))</f>
        <v>PEDRA</v>
      </c>
      <c r="H316" s="168" t="s">
        <v>587</v>
      </c>
      <c r="I316" s="168" t="s">
        <v>1135</v>
      </c>
      <c r="J316" s="212">
        <v>98</v>
      </c>
      <c r="K316" s="212">
        <v>695</v>
      </c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1707</v>
      </c>
      <c r="X316" s="213" t="s">
        <v>369</v>
      </c>
      <c r="Y316" s="153"/>
      <c r="Z316" s="153"/>
      <c r="AA316" s="83" t="s">
        <v>1708</v>
      </c>
      <c r="AB316" s="70" t="s">
        <v>376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TAL699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695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107</v>
      </c>
      <c r="E318" s="314">
        <v>419</v>
      </c>
      <c r="F318" s="167" t="s">
        <v>33</v>
      </c>
      <c r="G318" s="9" t="str">
        <f>IF(D318="","*",VLOOKUP(F318,BS_ATIVIDADE[#All],3,FALSE))</f>
        <v>DETECÇÃO</v>
      </c>
      <c r="H318" s="168" t="s">
        <v>1108</v>
      </c>
      <c r="I318" s="168" t="s">
        <v>618</v>
      </c>
      <c r="J318" s="212">
        <v>74</v>
      </c>
      <c r="K318" s="212">
        <v>404</v>
      </c>
      <c r="L318" s="83" t="s">
        <v>11</v>
      </c>
      <c r="M318" s="199" t="s">
        <v>1709</v>
      </c>
      <c r="N318" s="199" t="s">
        <v>1710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374</v>
      </c>
      <c r="Y318" s="153"/>
      <c r="Z318" s="153"/>
      <c r="AA318" s="83">
        <v>1</v>
      </c>
      <c r="AB318" s="70" t="s">
        <v>366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TOM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TOM-TRO</v>
      </c>
      <c r="AN318" s="279" t="str">
        <f>IF(BS_CONTROLE[[#This Row],[SB]]=0, "-", BS_CONTROLE[[#This Row],[SB]])</f>
        <v>TROMTRO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404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Produção e Intervalo</v>
      </c>
      <c r="BR318" s="18">
        <f t="shared" si="51"/>
        <v>0</v>
      </c>
      <c r="BS318" s="18">
        <f t="shared" si="52"/>
        <v>0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300</v>
      </c>
      <c r="E320" s="314">
        <v>421</v>
      </c>
      <c r="F320" s="167" t="s">
        <v>194</v>
      </c>
      <c r="G320" s="9" t="str">
        <f>IF(D320="","*",VLOOKUP(F320,BS_ATIVIDADE[#All],3,FALSE))</f>
        <v>SOLDA</v>
      </c>
      <c r="H320" s="168" t="s">
        <v>1594</v>
      </c>
      <c r="I320" s="168" t="s">
        <v>11</v>
      </c>
      <c r="J320" s="212">
        <v>74</v>
      </c>
      <c r="K320" s="212">
        <v>300.95600000000002</v>
      </c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1711</v>
      </c>
      <c r="X320" s="213" t="s">
        <v>369</v>
      </c>
      <c r="Y320" s="153"/>
      <c r="Z320" s="153"/>
      <c r="AA320" s="83" t="s">
        <v>11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Produção e Intervalo</v>
      </c>
      <c r="BR320" s="18">
        <f t="shared" si="51"/>
        <v>0</v>
      </c>
      <c r="BS320" s="18">
        <f t="shared" si="52"/>
        <v>0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330</v>
      </c>
      <c r="E323" s="314">
        <v>424</v>
      </c>
      <c r="F323" s="167" t="s">
        <v>194</v>
      </c>
      <c r="G323" s="9" t="str">
        <f>IF(D323="","*",VLOOKUP(F323,BS_ATIVIDADE[#All],3,FALSE))</f>
        <v>SOLDA</v>
      </c>
      <c r="H323" s="168" t="s">
        <v>804</v>
      </c>
      <c r="I323" s="168" t="s">
        <v>11</v>
      </c>
      <c r="J323" s="212">
        <v>74</v>
      </c>
      <c r="K323" s="212">
        <v>289.7</v>
      </c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804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1712</v>
      </c>
      <c r="X323" s="213" t="s">
        <v>369</v>
      </c>
      <c r="Y323" s="153"/>
      <c r="Z323" s="153"/>
      <c r="AA323" s="83" t="s">
        <v>11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/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 t="shared" si="53"/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240</v>
      </c>
      <c r="E325" s="314">
        <v>426</v>
      </c>
      <c r="F325" s="167" t="s">
        <v>149</v>
      </c>
      <c r="G325" s="9" t="str">
        <f>IF(D325="","*",VLOOKUP(F325,BS_ATIVIDADE[#All],3,FALSE))</f>
        <v>MODERNIZAÇÃO</v>
      </c>
      <c r="H325" s="168" t="s">
        <v>802</v>
      </c>
      <c r="I325" s="168" t="s">
        <v>802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1713</v>
      </c>
      <c r="X325" s="213" t="s">
        <v>369</v>
      </c>
      <c r="Y325" s="153"/>
      <c r="Z325" s="153"/>
      <c r="AA325" s="83" t="s">
        <v>1599</v>
      </c>
      <c r="AB325" s="70" t="s">
        <v>366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60"/>
        <v>Produção e Intervalo</v>
      </c>
      <c r="BR325" s="18">
        <f t="shared" si="61"/>
        <v>0</v>
      </c>
      <c r="BS325" s="18">
        <f t="shared" si="62"/>
        <v>0</v>
      </c>
      <c r="BT325" s="220"/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 t="shared" si="53"/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 t="shared" si="53"/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190</v>
      </c>
      <c r="E328" s="314">
        <v>429</v>
      </c>
      <c r="F328" s="167" t="s">
        <v>236</v>
      </c>
      <c r="G328" s="9" t="str">
        <f>IF(D328="","*",VLOOKUP(F328,BS_ATIVIDADE[#All],3,FALSE))</f>
        <v>MODERNIZAÇÃO</v>
      </c>
      <c r="H328" s="168" t="s">
        <v>786</v>
      </c>
      <c r="I328" s="168" t="s">
        <v>786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374</v>
      </c>
      <c r="Y328" s="153"/>
      <c r="Z328" s="153"/>
      <c r="AA328" s="83">
        <v>1</v>
      </c>
      <c r="AB328" s="70" t="s">
        <v>366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/>
      <c r="AS328" s="38"/>
      <c r="AT328" s="38"/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 t="shared" ref="BT328:BT368" si="63">IF(BN328="","",SUBSTITUTE(BM328," ","")&amp;SUBSTITUTE(BN328," ",""))</f>
        <v/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 t="shared" si="63"/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258</v>
      </c>
      <c r="E330" s="314">
        <v>431</v>
      </c>
      <c r="F330" s="167" t="s">
        <v>25</v>
      </c>
      <c r="G330" s="9" t="str">
        <f>IF(D330="","*",VLOOKUP(F330,BS_ATIVIDADE[#All],3,FALSE))</f>
        <v>OUTROS</v>
      </c>
      <c r="H330" s="168" t="s">
        <v>845</v>
      </c>
      <c r="I330" s="168" t="s">
        <v>875</v>
      </c>
      <c r="J330" s="212">
        <v>103</v>
      </c>
      <c r="K330" s="212">
        <v>1806.2</v>
      </c>
      <c r="L330" s="83" t="s">
        <v>11</v>
      </c>
      <c r="M330" s="199" t="s">
        <v>1714</v>
      </c>
      <c r="N330" s="199" t="s">
        <v>1715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1716</v>
      </c>
      <c r="X330" s="213" t="s">
        <v>374</v>
      </c>
      <c r="Y330" s="153"/>
      <c r="Z330" s="153"/>
      <c r="AA330" s="83">
        <v>1</v>
      </c>
      <c r="AB330" s="70" t="s">
        <v>366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60"/>
        <v>Produção e Intervalo</v>
      </c>
      <c r="BR330" s="18">
        <f t="shared" si="61"/>
        <v>0</v>
      </c>
      <c r="BS330" s="18">
        <f t="shared" si="62"/>
        <v>0</v>
      </c>
      <c r="BT330" s="220" t="str">
        <f t="shared" si="63"/>
        <v/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150</v>
      </c>
      <c r="E331" s="314"/>
      <c r="F331" s="167" t="s">
        <v>25</v>
      </c>
      <c r="G331" s="9" t="str">
        <f>IF(D331="","*",VLOOKUP(F331,BS_ATIVIDADE[#All],3,FALSE))</f>
        <v>OUTROS</v>
      </c>
      <c r="H331" s="168" t="s">
        <v>1717</v>
      </c>
      <c r="I331" s="168" t="s">
        <v>807</v>
      </c>
      <c r="J331" s="212">
        <v>103</v>
      </c>
      <c r="K331" s="212">
        <v>1724.289</v>
      </c>
      <c r="L331" s="83" t="s">
        <v>11</v>
      </c>
      <c r="M331" s="199" t="s">
        <v>1718</v>
      </c>
      <c r="N331" s="199" t="s">
        <v>1719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1720</v>
      </c>
      <c r="X331" s="213" t="s">
        <v>374</v>
      </c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60"/>
        <v>Produção e Intervalo</v>
      </c>
      <c r="BR331" s="18">
        <f t="shared" si="61"/>
        <v>0</v>
      </c>
      <c r="BS331" s="18">
        <f t="shared" si="62"/>
        <v>0</v>
      </c>
      <c r="BT331" s="220" t="str">
        <f t="shared" si="63"/>
        <v/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125</v>
      </c>
      <c r="E332" s="314">
        <v>433</v>
      </c>
      <c r="F332" s="167" t="s">
        <v>225</v>
      </c>
      <c r="G332" s="9" t="str">
        <f>IF(D332="","*",VLOOKUP(F332,BS_ATIVIDADE[#All],3,FALSE))</f>
        <v>OUTROS</v>
      </c>
      <c r="H332" s="168" t="s">
        <v>839</v>
      </c>
      <c r="I332" s="168" t="s">
        <v>11</v>
      </c>
      <c r="J332" s="212">
        <v>103</v>
      </c>
      <c r="K332" s="212">
        <v>1688.5</v>
      </c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1721</v>
      </c>
      <c r="X332" s="213" t="s">
        <v>374</v>
      </c>
      <c r="Y332" s="153"/>
      <c r="Z332" s="153"/>
      <c r="AA332" s="83">
        <v>1</v>
      </c>
      <c r="AB332" s="70" t="s">
        <v>366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60"/>
        <v>Produção e Intervalo</v>
      </c>
      <c r="BR332" s="18">
        <f t="shared" si="61"/>
        <v>0</v>
      </c>
      <c r="BS332" s="18">
        <f t="shared" si="62"/>
        <v>0</v>
      </c>
      <c r="BT332" s="220" t="str">
        <f t="shared" si="63"/>
        <v/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 t="shared" si="63"/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303</v>
      </c>
      <c r="E334" s="314">
        <v>435</v>
      </c>
      <c r="F334" s="167" t="s">
        <v>168</v>
      </c>
      <c r="G334" s="9" t="str">
        <f>IF(D334="","*",VLOOKUP(F334,BS_ATIVIDADE[#All],3,FALSE))</f>
        <v>AMV</v>
      </c>
      <c r="H334" s="168" t="s">
        <v>985</v>
      </c>
      <c r="I334" s="168" t="s">
        <v>11</v>
      </c>
      <c r="J334" s="212">
        <v>78</v>
      </c>
      <c r="K334" s="212">
        <v>208.3</v>
      </c>
      <c r="L334" s="83" t="s">
        <v>11</v>
      </c>
      <c r="M334" s="199" t="s">
        <v>984</v>
      </c>
      <c r="N334" s="199" t="s">
        <v>985</v>
      </c>
      <c r="O334" s="168">
        <v>0.41666666666666669</v>
      </c>
      <c r="P334" s="168">
        <v>8.3333333333333329E-2</v>
      </c>
      <c r="Q334" s="83">
        <v>1</v>
      </c>
      <c r="R334" s="10" t="s">
        <v>43</v>
      </c>
      <c r="S334" s="284" t="s">
        <v>623</v>
      </c>
      <c r="T334" s="284" t="s">
        <v>922</v>
      </c>
      <c r="U334" s="80" t="s">
        <v>967</v>
      </c>
      <c r="V334" s="193" t="s">
        <v>1698</v>
      </c>
      <c r="W334" s="168" t="s">
        <v>1699</v>
      </c>
      <c r="X334" s="213" t="s">
        <v>374</v>
      </c>
      <c r="Y334" s="153"/>
      <c r="Z334" s="153"/>
      <c r="AA334" s="83" t="s">
        <v>11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 t="shared" si="63"/>
        <v/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 t="shared" si="63"/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144</v>
      </c>
      <c r="E336" s="315">
        <v>437</v>
      </c>
      <c r="F336" s="167" t="s">
        <v>194</v>
      </c>
      <c r="G336" s="9" t="str">
        <f>IF(D336="","*",VLOOKUP(F336,BS_ATIVIDADE[#All],3,FALSE))</f>
        <v>SOLDA</v>
      </c>
      <c r="H336" s="168" t="s">
        <v>994</v>
      </c>
      <c r="I336" s="168" t="s">
        <v>974</v>
      </c>
      <c r="J336" s="212">
        <v>78</v>
      </c>
      <c r="K336" s="212">
        <v>211</v>
      </c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1722</v>
      </c>
      <c r="X336" s="213" t="s">
        <v>374</v>
      </c>
      <c r="Y336" s="153"/>
      <c r="Z336" s="153"/>
      <c r="AA336" s="83">
        <v>1</v>
      </c>
      <c r="AB336" s="70" t="s">
        <v>366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60"/>
        <v>Produção e Intervalo</v>
      </c>
      <c r="BR336" s="18">
        <f t="shared" si="61"/>
        <v>0</v>
      </c>
      <c r="BS336" s="18">
        <f t="shared" si="62"/>
        <v>0</v>
      </c>
      <c r="BT336" s="220" t="str">
        <f t="shared" si="63"/>
        <v/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 t="shared" si="63"/>
        <v/>
      </c>
    </row>
    <row r="338" spans="1:72" hidden="1">
      <c r="A338" s="50" t="str">
        <f t="shared" si="59"/>
        <v>E4146043</v>
      </c>
      <c r="B338" s="166">
        <v>46043</v>
      </c>
      <c r="C338" s="8">
        <f>IF(BS_CONTROLE[[#This Row],[DATA]]="","",WEEKNUM(BS_CONTROLE[[#This Row],[DATA]]))</f>
        <v>4</v>
      </c>
      <c r="D338" s="51" t="s">
        <v>1723</v>
      </c>
      <c r="E338" s="314"/>
      <c r="F338" s="167" t="s">
        <v>25</v>
      </c>
      <c r="G338" s="9" t="str">
        <f>IF(D338="","*",VLOOKUP(F338,BS_ATIVIDADE[#All],3,FALSE))</f>
        <v>OUTROS</v>
      </c>
      <c r="H338" s="168" t="s">
        <v>1557</v>
      </c>
      <c r="I338" s="168" t="s">
        <v>1058</v>
      </c>
      <c r="J338" s="212">
        <v>78</v>
      </c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ITIRAPINA - BAURU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ZIQ</v>
      </c>
      <c r="AL338" s="279" t="str">
        <f>IF(BS_CONTROLE[[#This Row],[Local - Encerramento]]=0, "-", BS_CONTROLE[[#This Row],[Local - Encerramento]])</f>
        <v>ZTP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>
        <f>IF(BS_CONTROLE[[#This Row],[SUB]]=0, "-", BS_CONTROLE[[#This Row],[SUB]])</f>
        <v>78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e">
        <f t="shared" si="60"/>
        <v>#DIV/0!</v>
      </c>
      <c r="BR338" s="18" t="e">
        <f t="shared" si="61"/>
        <v>#DIV/0!</v>
      </c>
      <c r="BS338" s="18" t="e">
        <f t="shared" si="62"/>
        <v>#DIV/0!</v>
      </c>
      <c r="BT338" s="220" t="str">
        <f t="shared" si="63"/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 t="shared" si="63"/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 t="shared" si="63"/>
        <v/>
      </c>
    </row>
    <row r="341" spans="1:72" hidden="1">
      <c r="A341" s="50" t="str">
        <f t="shared" si="59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Aderente</v>
      </c>
      <c r="BR341" s="18" t="str">
        <f t="shared" si="61"/>
        <v>*</v>
      </c>
      <c r="BS341" s="18" t="str">
        <f t="shared" si="62"/>
        <v>*</v>
      </c>
      <c r="BT341" s="220" t="str">
        <f t="shared" si="63"/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 t="shared" si="63"/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 t="shared" si="63"/>
        <v/>
      </c>
    </row>
    <row r="344" spans="1:72" hidden="1">
      <c r="A344" s="50" t="str">
        <f t="shared" si="59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Aderente</v>
      </c>
      <c r="BR344" s="18" t="str">
        <f t="shared" si="61"/>
        <v>*</v>
      </c>
      <c r="BS344" s="18" t="str">
        <f t="shared" si="62"/>
        <v>*</v>
      </c>
      <c r="BT344" s="220" t="str">
        <f t="shared" si="63"/>
        <v/>
      </c>
    </row>
    <row r="345" spans="1:72" hidden="1">
      <c r="A345" s="162" t="str">
        <f t="shared" ref="A345:A347" si="64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63"/>
        <v/>
      </c>
    </row>
    <row r="346" spans="1:72" hidden="1">
      <c r="A346" s="162" t="str">
        <f t="shared" si="64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63"/>
        <v/>
      </c>
    </row>
    <row r="347" spans="1:72" hidden="1">
      <c r="A347" s="162" t="str">
        <f t="shared" si="64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63"/>
        <v/>
      </c>
    </row>
    <row r="348" spans="1:72" hidden="1">
      <c r="A348" s="162" t="str">
        <f t="shared" ref="A348:A411" si="65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63"/>
        <v/>
      </c>
    </row>
    <row r="349" spans="1:72" hidden="1">
      <c r="A349" s="162" t="str">
        <f t="shared" si="65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63"/>
        <v/>
      </c>
    </row>
    <row r="350" spans="1:72" hidden="1">
      <c r="A350" s="162" t="str">
        <f t="shared" si="65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63"/>
        <v/>
      </c>
    </row>
    <row r="351" spans="1:72" hidden="1">
      <c r="A351" s="162" t="str">
        <f t="shared" si="65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63"/>
        <v/>
      </c>
    </row>
    <row r="352" spans="1:72" hidden="1">
      <c r="A352" s="162" t="str">
        <f t="shared" si="65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63"/>
        <v/>
      </c>
    </row>
    <row r="353" spans="1:72" hidden="1">
      <c r="A353" s="162" t="str">
        <f t="shared" si="65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63"/>
        <v/>
      </c>
    </row>
    <row r="354" spans="1:72" hidden="1">
      <c r="A354" s="162" t="str">
        <f t="shared" si="65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63"/>
        <v/>
      </c>
    </row>
    <row r="355" spans="1:72" hidden="1">
      <c r="A355" s="162" t="str">
        <f t="shared" si="65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63"/>
        <v/>
      </c>
    </row>
    <row r="356" spans="1:72" hidden="1">
      <c r="A356" s="162" t="str">
        <f t="shared" si="65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63"/>
        <v/>
      </c>
    </row>
    <row r="357" spans="1:72" hidden="1">
      <c r="A357" s="162" t="str">
        <f t="shared" si="65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63"/>
        <v/>
      </c>
    </row>
    <row r="358" spans="1:72" hidden="1">
      <c r="A358" s="162" t="str">
        <f t="shared" si="65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63"/>
        <v/>
      </c>
    </row>
    <row r="359" spans="1:72" hidden="1">
      <c r="A359" s="162" t="str">
        <f t="shared" si="65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63"/>
        <v/>
      </c>
    </row>
    <row r="360" spans="1:72" hidden="1">
      <c r="A360" s="162" t="str">
        <f t="shared" si="65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63"/>
        <v/>
      </c>
    </row>
    <row r="361" spans="1:72" hidden="1">
      <c r="A361" s="162" t="str">
        <f t="shared" si="65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63"/>
        <v/>
      </c>
    </row>
    <row r="362" spans="1:72" hidden="1">
      <c r="A362" s="162" t="str">
        <f t="shared" si="65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63"/>
        <v/>
      </c>
    </row>
    <row r="363" spans="1:72" hidden="1">
      <c r="A363" s="162" t="str">
        <f t="shared" si="65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63"/>
        <v/>
      </c>
    </row>
    <row r="364" spans="1:72" hidden="1">
      <c r="A364" s="162" t="str">
        <f t="shared" si="65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63"/>
        <v/>
      </c>
    </row>
    <row r="365" spans="1:72" hidden="1">
      <c r="A365" s="162" t="str">
        <f t="shared" si="65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63"/>
        <v/>
      </c>
    </row>
    <row r="366" spans="1:72" hidden="1">
      <c r="A366" s="162" t="str">
        <f t="shared" si="65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63"/>
        <v/>
      </c>
    </row>
    <row r="367" spans="1:72" hidden="1">
      <c r="A367" s="162" t="str">
        <f t="shared" si="65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63"/>
        <v/>
      </c>
    </row>
    <row r="368" spans="1:72" hidden="1">
      <c r="A368" s="162" t="str">
        <f t="shared" si="65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63"/>
        <v/>
      </c>
    </row>
    <row r="369" spans="1:72" hidden="1">
      <c r="A369" s="162" t="str">
        <f t="shared" si="65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6">IF(BN369="","",SUBSTITUTE(BM369," ","")&amp;SUBSTITUTE(BN369," ",""))</f>
        <v/>
      </c>
    </row>
    <row r="370" spans="1:72" hidden="1">
      <c r="A370" s="162" t="str">
        <f t="shared" si="65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7">IF(BN370="","",SUBSTITUTE(BM370," ","")&amp;SUBSTITUTE(BN370," ",""))</f>
        <v/>
      </c>
    </row>
    <row r="371" spans="1:72" hidden="1">
      <c r="A371" s="162" t="str">
        <f t="shared" si="65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7"/>
        <v/>
      </c>
    </row>
    <row r="372" spans="1:72" hidden="1">
      <c r="A372" s="162" t="str">
        <f t="shared" si="65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7"/>
        <v/>
      </c>
    </row>
    <row r="373" spans="1:72" hidden="1">
      <c r="A373" s="162" t="str">
        <f t="shared" si="65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7"/>
        <v/>
      </c>
    </row>
    <row r="374" spans="1:72" hidden="1">
      <c r="A374" s="162" t="str">
        <f t="shared" si="65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7"/>
        <v/>
      </c>
    </row>
    <row r="375" spans="1:72" hidden="1">
      <c r="A375" s="162" t="str">
        <f t="shared" si="65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7"/>
        <v/>
      </c>
    </row>
    <row r="376" spans="1:72" hidden="1">
      <c r="A376" s="162" t="str">
        <f t="shared" si="65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7"/>
        <v/>
      </c>
    </row>
    <row r="377" spans="1:72" hidden="1">
      <c r="A377" s="162" t="str">
        <f t="shared" si="65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7"/>
        <v/>
      </c>
    </row>
    <row r="378" spans="1:72" hidden="1">
      <c r="A378" s="162" t="str">
        <f t="shared" si="65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7"/>
        <v/>
      </c>
    </row>
    <row r="379" spans="1:72" hidden="1">
      <c r="A379" s="162" t="str">
        <f t="shared" si="65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7"/>
        <v/>
      </c>
    </row>
    <row r="380" spans="1:72" hidden="1">
      <c r="A380" s="162" t="str">
        <f t="shared" si="65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7"/>
        <v/>
      </c>
    </row>
    <row r="381" spans="1:72" hidden="1">
      <c r="A381" s="162" t="str">
        <f t="shared" si="65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7"/>
        <v/>
      </c>
    </row>
    <row r="382" spans="1:72" hidden="1">
      <c r="A382" s="162" t="str">
        <f t="shared" si="65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7"/>
        <v/>
      </c>
    </row>
    <row r="383" spans="1:72" hidden="1">
      <c r="A383" s="162" t="str">
        <f t="shared" si="65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7"/>
        <v/>
      </c>
    </row>
    <row r="384" spans="1:72" hidden="1">
      <c r="A384" s="162" t="str">
        <f t="shared" si="65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7"/>
        <v/>
      </c>
    </row>
    <row r="385" spans="1:72" hidden="1">
      <c r="A385" s="162" t="str">
        <f t="shared" si="65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7"/>
        <v/>
      </c>
    </row>
    <row r="386" spans="1:72" hidden="1">
      <c r="A386" s="162" t="str">
        <f t="shared" si="65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7"/>
        <v/>
      </c>
    </row>
    <row r="387" spans="1:72" hidden="1">
      <c r="A387" s="162" t="str">
        <f t="shared" si="65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7"/>
        <v/>
      </c>
    </row>
    <row r="388" spans="1:72" hidden="1">
      <c r="A388" s="162" t="str">
        <f t="shared" si="65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7"/>
        <v/>
      </c>
    </row>
    <row r="389" spans="1:72" hidden="1">
      <c r="A389" s="162" t="str">
        <f t="shared" si="65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7"/>
        <v/>
      </c>
    </row>
    <row r="390" spans="1:72" hidden="1">
      <c r="A390" s="162" t="str">
        <f t="shared" si="65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7"/>
        <v/>
      </c>
    </row>
    <row r="391" spans="1:72" hidden="1">
      <c r="A391" s="162" t="str">
        <f t="shared" si="65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7"/>
        <v/>
      </c>
    </row>
    <row r="392" spans="1:72" hidden="1">
      <c r="A392" s="162" t="str">
        <f t="shared" si="65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7"/>
        <v/>
      </c>
    </row>
    <row r="393" spans="1:72" hidden="1">
      <c r="A393" s="162" t="str">
        <f t="shared" si="65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7"/>
        <v/>
      </c>
    </row>
    <row r="394" spans="1:72" hidden="1">
      <c r="A394" s="162" t="str">
        <f t="shared" si="65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7"/>
        <v/>
      </c>
    </row>
    <row r="395" spans="1:72" hidden="1">
      <c r="A395" s="162" t="str">
        <f t="shared" si="65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7"/>
        <v/>
      </c>
    </row>
    <row r="396" spans="1:72" hidden="1">
      <c r="A396" s="162" t="str">
        <f t="shared" si="65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7"/>
        <v/>
      </c>
    </row>
    <row r="397" spans="1:72" hidden="1">
      <c r="A397" s="162" t="str">
        <f t="shared" si="65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7"/>
        <v/>
      </c>
    </row>
    <row r="398" spans="1:72" hidden="1">
      <c r="A398" s="162" t="str">
        <f t="shared" si="65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7"/>
        <v/>
      </c>
    </row>
    <row r="399" spans="1:72" hidden="1">
      <c r="A399" s="162" t="str">
        <f t="shared" si="65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7"/>
        <v/>
      </c>
    </row>
    <row r="400" spans="1:72" hidden="1">
      <c r="A400" s="162" t="str">
        <f t="shared" si="65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7"/>
        <v/>
      </c>
    </row>
    <row r="401" spans="1:72" hidden="1">
      <c r="A401" s="162" t="str">
        <f t="shared" si="65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7"/>
        <v/>
      </c>
    </row>
    <row r="402" spans="1:72" hidden="1">
      <c r="A402" s="162" t="str">
        <f t="shared" si="65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7"/>
        <v/>
      </c>
    </row>
    <row r="403" spans="1:72" hidden="1">
      <c r="A403" s="162" t="str">
        <f t="shared" si="65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7"/>
        <v/>
      </c>
    </row>
    <row r="404" spans="1:72" hidden="1">
      <c r="A404" s="162" t="str">
        <f t="shared" si="65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7"/>
        <v/>
      </c>
    </row>
    <row r="405" spans="1:72" hidden="1">
      <c r="A405" s="162" t="str">
        <f t="shared" si="65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7"/>
        <v/>
      </c>
    </row>
    <row r="406" spans="1:72" hidden="1">
      <c r="A406" s="162" t="str">
        <f t="shared" si="65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7"/>
        <v/>
      </c>
    </row>
    <row r="407" spans="1:72" hidden="1">
      <c r="A407" s="162" t="str">
        <f t="shared" si="65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7"/>
        <v/>
      </c>
    </row>
    <row r="408" spans="1:72" hidden="1">
      <c r="A408" s="162" t="str">
        <f t="shared" si="65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7"/>
        <v/>
      </c>
    </row>
    <row r="409" spans="1:72" hidden="1">
      <c r="A409" s="162" t="str">
        <f t="shared" si="65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7"/>
        <v/>
      </c>
    </row>
    <row r="410" spans="1:72" hidden="1">
      <c r="A410" s="162" t="str">
        <f t="shared" si="65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7"/>
        <v/>
      </c>
    </row>
    <row r="411" spans="1:72" hidden="1">
      <c r="A411" s="162" t="str">
        <f t="shared" si="65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7"/>
        <v/>
      </c>
    </row>
    <row r="412" spans="1:72" hidden="1">
      <c r="A412" s="162" t="str">
        <f t="shared" ref="A412:A446" si="68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7"/>
        <v/>
      </c>
    </row>
    <row r="413" spans="1:72" hidden="1">
      <c r="A413" s="162" t="str">
        <f t="shared" si="68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7"/>
        <v/>
      </c>
    </row>
    <row r="414" spans="1:72" hidden="1">
      <c r="A414" s="162" t="str">
        <f t="shared" si="68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7"/>
        <v/>
      </c>
    </row>
    <row r="415" spans="1:72" hidden="1">
      <c r="A415" s="162" t="str">
        <f t="shared" si="68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7"/>
        <v/>
      </c>
    </row>
    <row r="416" spans="1:72" hidden="1">
      <c r="A416" s="162" t="str">
        <f t="shared" si="68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8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8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8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8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8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8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8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8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8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8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8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8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8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8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8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8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8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8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8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8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8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8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8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8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8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8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8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8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8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8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69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69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M6:BM446 BN287:BO287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1724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105</v>
      </c>
      <c r="D3" s="316" t="s">
        <v>1725</v>
      </c>
      <c r="E3" s="316" t="s">
        <v>1726</v>
      </c>
      <c r="F3" s="316" t="s">
        <v>1727</v>
      </c>
      <c r="G3" s="316" t="s">
        <v>1728</v>
      </c>
      <c r="H3" s="316" t="s">
        <v>1729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1730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1731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F313" sqref="F313:F333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1732</v>
      </c>
      <c r="W1" s="397"/>
      <c r="X1" s="397"/>
      <c r="Y1" s="103"/>
    </row>
    <row r="2" spans="1:25" s="100" customFormat="1" ht="11.25" customHeight="1">
      <c r="A2" s="104" t="s">
        <v>1733</v>
      </c>
      <c r="B2" s="104" t="s">
        <v>1734</v>
      </c>
      <c r="C2" s="104" t="s">
        <v>7</v>
      </c>
      <c r="D2" s="105" t="s">
        <v>1177</v>
      </c>
      <c r="E2" s="105" t="s">
        <v>1178</v>
      </c>
      <c r="F2" s="105" t="s">
        <v>1735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1736</v>
      </c>
      <c r="U2" s="107" t="s">
        <v>1180</v>
      </c>
      <c r="V2" s="102">
        <f ca="1">TODAY()-1</f>
        <v>46041</v>
      </c>
      <c r="W2" s="102">
        <f ca="1">V2-1</f>
        <v>46040</v>
      </c>
      <c r="X2" s="102">
        <f ca="1">W2-1</f>
        <v>46039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1880</v>
      </c>
      <c r="W7" s="111">
        <f ca="1">_xlfn.XLOOKUP(G7&amp;$W$2,BS_CONTROLE[CHAVE],BS_CONTROLE[Quantidade_11],"-")</f>
        <v>2312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28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1880</v>
      </c>
      <c r="W10" s="111">
        <f ca="1">_xlfn.XLOOKUP(G10&amp;$W$2,BS_CONTROLE[CHAVE],BS_CONTROLE[Quantidade_11],"-")</f>
        <v>2312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1248</v>
      </c>
      <c r="W14" s="111">
        <f ca="1">_xlfn.XLOOKUP(G14&amp;$W$2,BS_CONTROLE[CHAVE],BS_CONTROLE[Quantidade_11],"-")</f>
        <v>624</v>
      </c>
      <c r="X14" s="111">
        <f ca="1">_xlfn.XLOOKUP(G14&amp;$X$2,BS_CONTROLE[CHAVE],BS_CONTROLE[Quantidade_11],"-")</f>
        <v>0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28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1880</v>
      </c>
      <c r="W18" s="111">
        <f ca="1">_xlfn.XLOOKUP(G18&amp;$W$2,BS_CONTROLE[CHAVE],BS_CONTROLE[Quantidade_11],"-")</f>
        <v>2312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1880</v>
      </c>
      <c r="W23" s="111">
        <f ca="1">_xlfn.XLOOKUP(G23&amp;$W$2,BS_CONTROLE[CHAVE],BS_CONTROLE[Quantidade_11],"-")</f>
        <v>2312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28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1880</v>
      </c>
      <c r="W29" s="111">
        <f ca="1">_xlfn.XLOOKUP(G29&amp;$W$2,BS_CONTROLE[CHAVE],BS_CONTROLE[Quantidade_11],"-")</f>
        <v>2312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289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28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1880</v>
      </c>
      <c r="W38" s="111">
        <f ca="1">_xlfn.XLOOKUP(G38&amp;$W$2,BS_CONTROLE[CHAVE],BS_CONTROLE[Quantidade_11],"-")</f>
        <v>2312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1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0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289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1248</v>
      </c>
      <c r="W45" s="111">
        <f ca="1">_xlfn.XLOOKUP(G45&amp;$W$2,BS_CONTROLE[CHAVE],BS_CONTROLE[Quantidade_11],"-")</f>
        <v>624</v>
      </c>
      <c r="X45" s="111">
        <f ca="1">_xlfn.XLOOKUP(G45&amp;$X$2,BS_CONTROLE[CHAVE],BS_CONTROLE[Quantidade_11],"-")</f>
        <v>0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1880</v>
      </c>
      <c r="W52" s="111">
        <f ca="1">_xlfn.XLOOKUP(G52&amp;$W$2,BS_CONTROLE[CHAVE],BS_CONTROLE[Quantidade_11],"-")</f>
        <v>2312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28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28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1</v>
      </c>
      <c r="W57" s="111" t="str">
        <f ca="1">_xlfn.XLOOKUP(G57&amp;$W$2,BS_CONTROLE[CHAVE],BS_CONTROLE[Quantidade_11],"-")</f>
        <v>-</v>
      </c>
      <c r="X57" s="111">
        <f ca="1">_xlfn.XLOOKUP(G57&amp;$X$2,BS_CONTROLE[CHAVE],BS_CONTROLE[Quantidade_11],"-")</f>
        <v>0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28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1880</v>
      </c>
      <c r="W70" s="111">
        <f ca="1">_xlfn.XLOOKUP(G70&amp;$W$2,BS_CONTROLE[CHAVE],BS_CONTROLE[Quantidade_11],"-")</f>
        <v>2312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1</v>
      </c>
      <c r="W72" s="111" t="str">
        <f ca="1">_xlfn.XLOOKUP(G72&amp;$W$2,BS_CONTROLE[CHAVE],BS_CONTROLE[Quantidade_11],"-")</f>
        <v>-</v>
      </c>
      <c r="X72" s="111">
        <f ca="1">_xlfn.XLOOKUP(G72&amp;$X$2,BS_CONTROLE[CHAVE],BS_CONTROLE[Quantidade_11],"-")</f>
        <v>0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1248</v>
      </c>
      <c r="W78" s="111">
        <f ca="1">_xlfn.XLOOKUP(G78&amp;$W$2,BS_CONTROLE[CHAVE],BS_CONTROLE[Quantidade_11],"-")</f>
        <v>624</v>
      </c>
      <c r="X78" s="111">
        <f ca="1">_xlfn.XLOOKUP(G78&amp;$X$2,BS_CONTROLE[CHAVE],BS_CONTROLE[Quantidade_11],"-")</f>
        <v>0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28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1880</v>
      </c>
      <c r="W92" s="111">
        <f ca="1">_xlfn.XLOOKUP(G92&amp;$W$2,BS_CONTROLE[CHAVE],BS_CONTROLE[Quantidade_11],"-")</f>
        <v>2312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1</v>
      </c>
      <c r="W93" s="111" t="str">
        <f ca="1">_xlfn.XLOOKUP(G93&amp;$W$2,BS_CONTROLE[CHAVE],BS_CONTROLE[Quantidade_11],"-")</f>
        <v>-</v>
      </c>
      <c r="X93" s="111">
        <f ca="1">_xlfn.XLOOKUP(G93&amp;$X$2,BS_CONTROLE[CHAVE],BS_CONTROLE[Quantidade_11],"-")</f>
        <v>0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1248</v>
      </c>
      <c r="W97" s="111">
        <f ca="1">_xlfn.XLOOKUP(G97&amp;$W$2,BS_CONTROLE[CHAVE],BS_CONTROLE[Quantidade_11],"-")</f>
        <v>624</v>
      </c>
      <c r="X97" s="111">
        <f ca="1">_xlfn.XLOOKUP(G97&amp;$X$2,BS_CONTROLE[CHAVE],BS_CONTROLE[Quantidade_11],"-")</f>
        <v>0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1880</v>
      </c>
      <c r="W119" s="111">
        <f ca="1">_xlfn.XLOOKUP(G119&amp;$W$2,BS_CONTROLE[CHAVE],BS_CONTROLE[Quantidade_11],"-")</f>
        <v>2312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28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1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0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47510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1880</v>
      </c>
      <c r="W128" s="111">
        <f ca="1">_xlfn.XLOOKUP(G128&amp;$W$2,BS_CONTROLE[CHAVE],BS_CONTROLE[Quantidade_11],"-")</f>
        <v>2312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47510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1880</v>
      </c>
      <c r="W135" s="111">
        <f ca="1">_xlfn.XLOOKUP(G135&amp;$W$2,BS_CONTROLE[CHAVE],BS_CONTROLE[Quantidade_11],"-")</f>
        <v>2312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28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1</v>
      </c>
      <c r="W139" s="111" t="str">
        <f ca="1">_xlfn.XLOOKUP(G139&amp;$W$2,BS_CONTROLE[CHAVE],BS_CONTROLE[Quantidade_11],"-")</f>
        <v>-</v>
      </c>
      <c r="X139" s="111">
        <f ca="1">_xlfn.XLOOKUP(G139&amp;$X$2,BS_CONTROLE[CHAVE],BS_CONTROLE[Quantidade_11],"-")</f>
        <v>0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289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1248</v>
      </c>
      <c r="W153" s="111">
        <f ca="1">_xlfn.XLOOKUP(G153&amp;$W$2,BS_CONTROLE[CHAVE],BS_CONTROLE[Quantidade_11],"-")</f>
        <v>624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1880</v>
      </c>
      <c r="W156" s="111">
        <f ca="1">_xlfn.XLOOKUP(G156&amp;$W$2,BS_CONTROLE[CHAVE],BS_CONTROLE[Quantidade_11],"-")</f>
        <v>2312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28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1</v>
      </c>
      <c r="W161" s="111" t="str">
        <f ca="1">_xlfn.XLOOKUP(G161&amp;$W$2,BS_CONTROLE[CHAVE],BS_CONTROLE[Quantidade_11],"-")</f>
        <v>-</v>
      </c>
      <c r="X161" s="111">
        <f ca="1">_xlfn.XLOOKUP(G161&amp;$X$2,BS_CONTROLE[CHAVE],BS_CONTROLE[Quantidade_11],"-")</f>
        <v>0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289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1880</v>
      </c>
      <c r="W182" s="111">
        <f ca="1">_xlfn.XLOOKUP(G182&amp;$W$2,BS_CONTROLE[CHAVE],BS_CONTROLE[Quantidade_11],"-")</f>
        <v>2312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1248</v>
      </c>
      <c r="W183" s="111">
        <f ca="1">_xlfn.XLOOKUP(G183&amp;$W$2,BS_CONTROLE[CHAVE],BS_CONTROLE[Quantidade_11],"-")</f>
        <v>624</v>
      </c>
      <c r="X183" s="111">
        <f ca="1">_xlfn.XLOOKUP(G183&amp;$X$2,BS_CONTROLE[CHAVE],BS_CONTROLE[Quantidade_11],"-")</f>
        <v>0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28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1</v>
      </c>
      <c r="W187" s="111" t="str">
        <f ca="1">_xlfn.XLOOKUP(G187&amp;$W$2,BS_CONTROLE[CHAVE],BS_CONTROLE[Quantidade_11],"-")</f>
        <v>-</v>
      </c>
      <c r="X187" s="111">
        <f ca="1">_xlfn.XLOOKUP(G187&amp;$X$2,BS_CONTROLE[CHAVE],BS_CONTROLE[Quantidade_11],"-")</f>
        <v>0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289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47510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1880</v>
      </c>
      <c r="W204" s="111">
        <f ca="1">_xlfn.XLOOKUP(G204&amp;$W$2,BS_CONTROLE[CHAVE],BS_CONTROLE[Quantidade_11],"-")</f>
        <v>2312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1248</v>
      </c>
      <c r="W207" s="111">
        <f ca="1">_xlfn.XLOOKUP(G207&amp;$W$2,BS_CONTROLE[CHAVE],BS_CONTROLE[Quantidade_11],"-")</f>
        <v>624</v>
      </c>
      <c r="X207" s="111">
        <f ca="1">_xlfn.XLOOKUP(G207&amp;$X$2,BS_CONTROLE[CHAVE],BS_CONTROLE[Quantidade_11],"-")</f>
        <v>0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289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1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0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47510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1880</v>
      </c>
      <c r="W227" s="111">
        <f ca="1">_xlfn.XLOOKUP(G227&amp;$W$2,BS_CONTROLE[CHAVE],BS_CONTROLE[Quantidade_11],"-")</f>
        <v>2312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28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1248</v>
      </c>
      <c r="W230" s="111">
        <f ca="1">_xlfn.XLOOKUP(G230&amp;$W$2,BS_CONTROLE[CHAVE],BS_CONTROLE[Quantidade_11],"-")</f>
        <v>624</v>
      </c>
      <c r="X230" s="111">
        <f ca="1">_xlfn.XLOOKUP(G230&amp;$X$2,BS_CONTROLE[CHAVE],BS_CONTROLE[Quantidade_11],"-")</f>
        <v>0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1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0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47510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1880</v>
      </c>
      <c r="W253" s="111">
        <f ca="1">_xlfn.XLOOKUP(G253&amp;$W$2,BS_CONTROLE[CHAVE],BS_CONTROLE[Quantidade_11],"-")</f>
        <v>2312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28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1248</v>
      </c>
      <c r="W259" s="111">
        <f ca="1">_xlfn.XLOOKUP(G259&amp;$W$2,BS_CONTROLE[CHAVE],BS_CONTROLE[Quantidade_11],"-")</f>
        <v>624</v>
      </c>
      <c r="X259" s="111">
        <f ca="1">_xlfn.XLOOKUP(G259&amp;$X$2,BS_CONTROLE[CHAVE],BS_CONTROLE[Quantidade_11],"-")</f>
        <v>0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1</v>
      </c>
      <c r="W262" s="111" t="str">
        <f ca="1">_xlfn.XLOOKUP(G262&amp;$W$2,BS_CONTROLE[CHAVE],BS_CONTROLE[Quantidade_11],"-")</f>
        <v>-</v>
      </c>
      <c r="X262" s="111">
        <f ca="1">_xlfn.XLOOKUP(G262&amp;$X$2,BS_CONTROLE[CHAVE],BS_CONTROLE[Quantidade_11],"-")</f>
        <v>0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47510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1880</v>
      </c>
      <c r="W269" s="111">
        <f ca="1">_xlfn.XLOOKUP(G269&amp;$W$2,BS_CONTROLE[CHAVE],BS_CONTROLE[Quantidade_11],"-")</f>
        <v>2312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28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1248</v>
      </c>
      <c r="W272" s="111">
        <f ca="1">_xlfn.XLOOKUP(G272&amp;$W$2,BS_CONTROLE[CHAVE],BS_CONTROLE[Quantidade_11],"-")</f>
        <v>624</v>
      </c>
      <c r="X272" s="111">
        <f ca="1">_xlfn.XLOOKUP(G272&amp;$X$2,BS_CONTROLE[CHAVE],BS_CONTROLE[Quantidade_11],"-")</f>
        <v>0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47510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1880</v>
      </c>
      <c r="W278" s="111">
        <f ca="1">_xlfn.XLOOKUP(G278&amp;$W$2,BS_CONTROLE[CHAVE],BS_CONTROLE[Quantidade_11],"-")</f>
        <v>2312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28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1248</v>
      </c>
      <c r="W284" s="111">
        <f ca="1">_xlfn.XLOOKUP(G284&amp;$W$2,BS_CONTROLE[CHAVE],BS_CONTROLE[Quantidade_11],"-")</f>
        <v>624</v>
      </c>
      <c r="X284" s="111">
        <f ca="1">_xlfn.XLOOKUP(G284&amp;$X$2,BS_CONTROLE[CHAVE],BS_CONTROLE[Quantidade_11],"-")</f>
        <v>0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28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1</v>
      </c>
      <c r="W286" s="111" t="str">
        <f ca="1">_xlfn.XLOOKUP(G286&amp;$W$2,BS_CONTROLE[CHAVE],BS_CONTROLE[Quantidade_11],"-")</f>
        <v>-</v>
      </c>
      <c r="X286" s="111">
        <f ca="1">_xlfn.XLOOKUP(G286&amp;$X$2,BS_CONTROLE[CHAVE],BS_CONTROLE[Quantidade_11],"-")</f>
        <v>0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289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1248</v>
      </c>
      <c r="W298" s="111">
        <f ca="1">_xlfn.XLOOKUP(G298&amp;$W$2,BS_CONTROLE[CHAVE],BS_CONTROLE[Quantidade_11],"-")</f>
        <v>624</v>
      </c>
      <c r="X298" s="111">
        <f ca="1">_xlfn.XLOOKUP(G298&amp;$X$2,BS_CONTROLE[CHAVE],BS_CONTROLE[Quantidade_11],"-")</f>
        <v>0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1880</v>
      </c>
      <c r="W299" s="111">
        <f ca="1">_xlfn.XLOOKUP(G299&amp;$W$2,BS_CONTROLE[CHAVE],BS_CONTROLE[Quantidade_11],"-")</f>
        <v>2312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28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0.125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0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TGR2</v>
      </c>
      <c r="K304" s="109" t="str">
        <f>IF(FN_MC!M307="","*",FN_MC!M307)</f>
        <v>TVI-TGR</v>
      </c>
      <c r="L304" s="328" t="str">
        <f>IF(FN_MC!N307="","*",FN_MC!N307)</f>
        <v>TVITGR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250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289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47510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1880</v>
      </c>
      <c r="W311" s="111">
        <f ca="1">_xlfn.XLOOKUP(G311&amp;$W$2,BS_CONTROLE[CHAVE],BS_CONTROLE[Quantidade_11],"-")</f>
        <v>2312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TAL699</v>
      </c>
      <c r="M313" s="110">
        <f>IF(FN_MC!J316="","*",FN_MC!J316)</f>
        <v>98</v>
      </c>
      <c r="N313" s="291">
        <f>IF(FN_MC!K316="","*",FN_MC!K316)</f>
        <v>695</v>
      </c>
      <c r="O313" s="291" t="str">
        <f>IF(FN_MC!L316="","*",FN_MC!L316)</f>
        <v>-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 do km 695  ao 697</v>
      </c>
      <c r="V313" s="111">
        <f ca="1">_xlfn.XLOOKUP(G313&amp;$V$2,BS_CONTROLE[CHAVE],BS_CONTROLE[Quantidade_11],"-")</f>
        <v>1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28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TOM</v>
      </c>
      <c r="J315" s="109" t="str">
        <f>IF(FN_MC!I318="","*",FN_MC!I318)</f>
        <v>TRO</v>
      </c>
      <c r="K315" s="109" t="str">
        <f>IF(FN_MC!M318="","*",FN_MC!M318)</f>
        <v>TOM-TRO</v>
      </c>
      <c r="L315" s="328" t="str">
        <f>IF(FN_MC!N318="","*",FN_MC!N318)</f>
        <v>TROMTRO</v>
      </c>
      <c r="M315" s="110">
        <f>IF(FN_MC!J318="","*",FN_MC!J318)</f>
        <v>74</v>
      </c>
      <c r="N315" s="291">
        <f>IF(FN_MC!K318="","*",FN_MC!K318)</f>
        <v>404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289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1</v>
      </c>
      <c r="W317" s="111" t="str">
        <f ca="1">_xlfn.XLOOKUP(G317&amp;$W$2,BS_CONTROLE[CHAVE],BS_CONTROLE[Quantidade_11],"-")</f>
        <v>-</v>
      </c>
      <c r="X317" s="111">
        <f ca="1">_xlfn.XLOOKUP(G317&amp;$X$2,BS_CONTROLE[CHAVE],BS_CONTROLE[Quantidade_11],"-")</f>
        <v>0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47510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>
        <f>IF(FN_MC!B338="","*",FN_MC!B338)</f>
        <v>46043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ZIQ</v>
      </c>
      <c r="J335" s="109" t="str">
        <f>IF(FN_MC!I338="","*",FN_MC!I338)</f>
        <v>ZTP</v>
      </c>
      <c r="K335" s="109" t="str">
        <f>IF(FN_MC!M338="","*",FN_MC!M338)</f>
        <v>-</v>
      </c>
      <c r="L335" s="328" t="str">
        <f>IF(FN_MC!N338="","*",FN_MC!N338)</f>
        <v>-</v>
      </c>
      <c r="M335" s="110">
        <f>IF(FN_MC!J338="","*",FN_MC!J338)</f>
        <v>78</v>
      </c>
      <c r="N335" s="291" t="str">
        <f>IF(FN_MC!K338="","*",FN_MC!K338)</f>
        <v>*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28" t="str">
        <f>IF(FN_MC!N341="","*",FN_MC!N341)</f>
        <v>-</v>
      </c>
      <c r="M338" s="110" t="str">
        <f>IF(FN_MC!J341="","*",FN_MC!J341)</f>
        <v>*</v>
      </c>
      <c r="N338" s="291" t="str">
        <f>IF(FN_MC!K341="","*",FN_MC!K341)</f>
        <v>*</v>
      </c>
      <c r="O338" s="291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28" t="str">
        <f>IF(FN_MC!N344="","*",FN_MC!N344)</f>
        <v>-</v>
      </c>
      <c r="M341" s="110" t="str">
        <f>IF(FN_MC!J344="","*",FN_MC!J344)</f>
        <v>*</v>
      </c>
      <c r="N341" s="291" t="str">
        <f>IF(FN_MC!K344="","*",FN_MC!K344)</f>
        <v>*</v>
      </c>
      <c r="O341" s="291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28" t="str">
        <f>IF(FN_MC!N346="","*",FN_MC!N346)</f>
        <v>-</v>
      </c>
      <c r="M343" s="110" t="str">
        <f>IF(FN_MC!J346="","*",FN_MC!J346)</f>
        <v>*</v>
      </c>
      <c r="N343" s="291" t="str">
        <f>IF(FN_MC!K346="","*",FN_MC!K346)</f>
        <v>*</v>
      </c>
      <c r="O343" s="291" t="str">
        <f>IF(FN_MC!L346="","*",FN_MC!L346)</f>
        <v>*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28" t="str">
        <f>IF(FN_MC!N347="","*",FN_MC!N347)</f>
        <v>-</v>
      </c>
      <c r="M344" s="110" t="str">
        <f>IF(FN_MC!J347="","*",FN_MC!J347)</f>
        <v>*</v>
      </c>
      <c r="N344" s="291" t="str">
        <f>IF(FN_MC!K347="","*",FN_MC!K347)</f>
        <v>*</v>
      </c>
      <c r="O344" s="291" t="str">
        <f>IF(FN_MC!L347="","*",FN_MC!L347)</f>
        <v>*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28" t="str">
        <f>IF(FN_MC!N348="","*",FN_MC!N348)</f>
        <v>-</v>
      </c>
      <c r="M345" s="110" t="str">
        <f>IF(FN_MC!J348="","*",FN_MC!J348)</f>
        <v>*</v>
      </c>
      <c r="N345" s="291" t="str">
        <f>IF(FN_MC!K348="","*",FN_MC!K348)</f>
        <v>*</v>
      </c>
      <c r="O345" s="291" t="str">
        <f>IF(FN_MC!L348="","*",FN_MC!L348)</f>
        <v>*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28" t="str">
        <f>IF(FN_MC!N351="","*",FN_MC!N351)</f>
        <v>-</v>
      </c>
      <c r="M348" s="110" t="str">
        <f>IF(FN_MC!J351="","*",FN_MC!J351)</f>
        <v>*</v>
      </c>
      <c r="N348" s="291" t="str">
        <f>IF(FN_MC!K351="","*",FN_MC!K351)</f>
        <v>*</v>
      </c>
      <c r="O348" s="291" t="str">
        <f>IF(FN_MC!L351="","*",FN_MC!L351)</f>
        <v>*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28" t="str">
        <f>IF(FN_MC!N354="","*",FN_MC!N354)</f>
        <v>-</v>
      </c>
      <c r="M351" s="110" t="str">
        <f>IF(FN_MC!J354="","*",FN_MC!J354)</f>
        <v>*</v>
      </c>
      <c r="N351" s="291" t="str">
        <f>IF(FN_MC!K354="","*",FN_MC!K354)</f>
        <v>*</v>
      </c>
      <c r="O351" s="291" t="str">
        <f>IF(FN_MC!L354="","*",FN_MC!L354)</f>
        <v>*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28" t="str">
        <f>IF(FN_MC!N357="","*",FN_MC!N357)</f>
        <v>-</v>
      </c>
      <c r="M354" s="110" t="str">
        <f>IF(FN_MC!J357="","*",FN_MC!J357)</f>
        <v>*</v>
      </c>
      <c r="N354" s="291" t="str">
        <f>IF(FN_MC!K357="","*",FN_MC!K357)</f>
        <v>*</v>
      </c>
      <c r="O354" s="291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28" t="str">
        <f>IF(FN_MC!N361="","*",FN_MC!N361)</f>
        <v>-</v>
      </c>
      <c r="M358" s="110" t="str">
        <f>IF(FN_MC!J361="","*",FN_MC!J361)</f>
        <v>*</v>
      </c>
      <c r="N358" s="291" t="str">
        <f>IF(FN_MC!K361="","*",FN_MC!K361)</f>
        <v>*</v>
      </c>
      <c r="O358" s="291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28" t="str">
        <f>IF(FN_MC!N364="","*",FN_MC!N364)</f>
        <v>-</v>
      </c>
      <c r="M361" s="110" t="str">
        <f>IF(FN_MC!J364="","*",FN_MC!J364)</f>
        <v>*</v>
      </c>
      <c r="N361" s="291" t="str">
        <f>IF(FN_MC!K364="","*",FN_MC!K364)</f>
        <v>*</v>
      </c>
      <c r="O361" s="291" t="str">
        <f>IF(FN_MC!L364="","*",FN_MC!L364)</f>
        <v>*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28" t="str">
        <f>IF(FN_MC!N366="","*",FN_MC!N366)</f>
        <v>-</v>
      </c>
      <c r="M363" s="110" t="str">
        <f>IF(FN_MC!J366="","*",FN_MC!J366)</f>
        <v>*</v>
      </c>
      <c r="N363" s="291" t="str">
        <f>IF(FN_MC!K366="","*",FN_MC!K366)</f>
        <v>*</v>
      </c>
      <c r="O363" s="291" t="str">
        <f>IF(FN_MC!L366="","*",FN_MC!L366)</f>
        <v>*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28" t="str">
        <f>IF(FN_MC!N367="","*",FN_MC!N367)</f>
        <v>-</v>
      </c>
      <c r="M364" s="110" t="str">
        <f>IF(FN_MC!J367="","*",FN_MC!J367)</f>
        <v>*</v>
      </c>
      <c r="N364" s="291" t="str">
        <f>IF(FN_MC!K367="","*",FN_MC!K367)</f>
        <v>*</v>
      </c>
      <c r="O364" s="291" t="str">
        <f>IF(FN_MC!L367="","*",FN_MC!L367)</f>
        <v>*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*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28" t="str">
        <f>IF(FN_MC!N369="","*",FN_MC!N369)</f>
        <v>-</v>
      </c>
      <c r="M366" s="110" t="str">
        <f>IF(FN_MC!J369="","*",FN_MC!J369)</f>
        <v>*</v>
      </c>
      <c r="N366" s="291" t="str">
        <f>IF(FN_MC!K369="","*",FN_MC!K369)</f>
        <v>*</v>
      </c>
      <c r="O366" s="291" t="str">
        <f>IF(FN_MC!L369="","*",FN_MC!L369)</f>
        <v>*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1737</v>
      </c>
    </row>
  </sheetData>
  <autoFilter ref="A2:Y2999" xr:uid="{D1126E52-FA3F-4EAC-A720-DDE9797BEFF6}">
    <filterColumn colId="5">
      <filters>
        <dateGroupItem year="2026" month="1" day="21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F15" sqref="F1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1738</v>
      </c>
      <c r="C2" s="95" t="s">
        <v>1162</v>
      </c>
      <c r="D2" s="95" t="s">
        <v>1164</v>
      </c>
      <c r="E2" s="95" t="s">
        <v>1739</v>
      </c>
      <c r="F2" s="95" t="s">
        <v>1740</v>
      </c>
      <c r="G2" s="95" t="s">
        <v>1741</v>
      </c>
      <c r="H2" s="95" t="s">
        <v>1742</v>
      </c>
      <c r="I2" s="95" t="s">
        <v>1743</v>
      </c>
      <c r="J2" s="95" t="s">
        <v>1744</v>
      </c>
      <c r="K2" s="130" t="s">
        <v>1745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TVI-TGR</v>
      </c>
      <c r="G304" s="120" t="str">
        <f>IF(FN_MC!I307="","*",FN_MC!I307)</f>
        <v>TGR2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*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*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TOM</v>
      </c>
      <c r="F315" s="136" t="str">
        <f>IF(FN_MC!M318="","*",FN_MC!M318)</f>
        <v>TOM-TRO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*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*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*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*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*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*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*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*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*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*</v>
      </c>
      <c r="C335" s="120">
        <f>IF(FN_MC!B338="","*",FN_MC!B338)</f>
        <v>46043</v>
      </c>
      <c r="D335" s="120" t="str">
        <f>IF(FN_MC!D338="","*",FN_MC!D338)</f>
        <v>E41</v>
      </c>
      <c r="E335" s="120" t="str">
        <f>IF(FN_MC!H338="","*",FN_MC!H338)</f>
        <v>ZIQ</v>
      </c>
      <c r="F335" s="136" t="str">
        <f>IF(FN_MC!M338="","*",FN_MC!M338)</f>
        <v>-</v>
      </c>
      <c r="G335" s="120" t="str">
        <f>IF(FN_MC!I338="","*",FN_MC!I338)</f>
        <v>ZTP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1746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1747</v>
      </c>
      <c r="C4" s="321" t="s">
        <v>1748</v>
      </c>
      <c r="D4" s="321" t="s">
        <v>1749</v>
      </c>
      <c r="E4" s="321" t="s">
        <v>1750</v>
      </c>
      <c r="F4" s="321" t="s">
        <v>545</v>
      </c>
      <c r="G4" s="321" t="s">
        <v>1751</v>
      </c>
      <c r="H4" s="187"/>
    </row>
    <row r="5" spans="1:8" ht="43.5">
      <c r="A5" s="187"/>
      <c r="B5" s="322" t="s">
        <v>1752</v>
      </c>
      <c r="C5" s="322">
        <v>309525</v>
      </c>
      <c r="D5" s="322" t="s">
        <v>1753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1754</v>
      </c>
      <c r="C6" s="322">
        <v>256875</v>
      </c>
      <c r="D6" s="322" t="s">
        <v>1755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1756</v>
      </c>
      <c r="C7" s="322">
        <v>257278</v>
      </c>
      <c r="D7" s="322" t="s">
        <v>1757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1758</v>
      </c>
      <c r="C8" s="322">
        <v>261794</v>
      </c>
      <c r="D8" s="322" t="s">
        <v>1759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1760</v>
      </c>
      <c r="C9" s="322">
        <v>257033</v>
      </c>
      <c r="D9" s="322" t="s">
        <v>1761</v>
      </c>
      <c r="E9" s="322" t="s">
        <v>240</v>
      </c>
      <c r="F9" s="322" t="s">
        <v>732</v>
      </c>
      <c r="G9" s="322" t="s">
        <v>1762</v>
      </c>
      <c r="H9" s="187"/>
    </row>
    <row r="10" spans="1:8" ht="43.5">
      <c r="A10" s="187"/>
      <c r="B10" s="322" t="s">
        <v>1763</v>
      </c>
      <c r="C10" s="322">
        <v>396578</v>
      </c>
      <c r="D10" s="322" t="s">
        <v>1764</v>
      </c>
      <c r="E10" s="322" t="s">
        <v>240</v>
      </c>
      <c r="F10" s="322" t="s">
        <v>732</v>
      </c>
      <c r="G10" s="322" t="s">
        <v>1762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1765</v>
      </c>
      <c r="D5" s="401"/>
      <c r="E5" s="401"/>
      <c r="F5" s="401"/>
      <c r="G5" s="401"/>
      <c r="H5" s="401"/>
      <c r="I5" s="401"/>
      <c r="J5" s="402"/>
      <c r="K5" s="403" t="s">
        <v>1766</v>
      </c>
      <c r="L5" s="404"/>
      <c r="M5" s="404"/>
      <c r="N5" s="404"/>
      <c r="O5" s="405" t="s">
        <v>1767</v>
      </c>
      <c r="P5" s="406"/>
      <c r="Q5" s="407"/>
    </row>
    <row r="6" spans="1:17" s="93" customFormat="1" ht="15.75" customHeight="1">
      <c r="A6" s="87" t="s">
        <v>1735</v>
      </c>
      <c r="B6" s="94" t="s">
        <v>1734</v>
      </c>
      <c r="C6" s="95" t="s">
        <v>1177</v>
      </c>
      <c r="D6" s="96" t="s">
        <v>1178</v>
      </c>
      <c r="E6" s="95" t="s">
        <v>1768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1769</v>
      </c>
      <c r="M6" s="138" t="s">
        <v>30</v>
      </c>
      <c r="N6" s="139" t="s">
        <v>1172</v>
      </c>
      <c r="O6" s="241" t="s">
        <v>1215</v>
      </c>
      <c r="P6" s="152"/>
      <c r="Q6" s="188" t="s">
        <v>1770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1</v>
      </c>
      <c r="P390" s="90"/>
      <c r="Q390" s="144" t="str">
        <f>IF($A$2=1,IF(FN_MC!BJ302="","*",FN_MC!BJ302),IF(FN_MC!BK302="","*",FN_MC!BK302))</f>
        <v>Licença as 11:16h- em intervalo as 12:16h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TVI-TGR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TVI-TGR</v>
      </c>
      <c r="M394" s="140">
        <f>IF(FN_MC!AP307="","*",FN_MC!AP307)</f>
        <v>226</v>
      </c>
      <c r="N394" s="140" t="str">
        <f>IF(FN_MC!AM307="","*",FN_MC!AM307)</f>
        <v>TVI-TGR</v>
      </c>
      <c r="O394" s="169">
        <f>IF(FN_MC!BH307="","*",FN_MC!BH307)</f>
        <v>1</v>
      </c>
      <c r="P394" s="90"/>
      <c r="Q394" s="144" t="str">
        <f>IF($A$2=1,IF(FN_MC!BJ307="","*",FN_MC!BJ307),IF(FN_MC!BK307="","*",FN_MC!BK307))</f>
        <v>Licença as 10:41h - em inspeção para TGR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695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695</v>
      </c>
      <c r="N403" s="140" t="str">
        <f>IF(FN_MC!AM316="","*",FN_MC!AM316)</f>
        <v>TAL-TSF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TOM</v>
      </c>
      <c r="G405" s="99" t="str">
        <f>IF(FN_MC!M318="","*",FN_MC!M318)</f>
        <v>TOM-TRO</v>
      </c>
      <c r="H405" s="149">
        <f>IF(FN_MC!K318="","*",FN_MC!K318)</f>
        <v>404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TOM</v>
      </c>
      <c r="L405" s="140" t="str">
        <f>IF(FN_MC!AM318="","*",FN_MC!AM318)</f>
        <v>TOM-TRO</v>
      </c>
      <c r="M405" s="140">
        <f>IF(FN_MC!AP318="","*",FN_MC!AP318)</f>
        <v>404</v>
      </c>
      <c r="N405" s="140" t="str">
        <f>IF(FN_MC!AM318="","*",FN_MC!AM318)</f>
        <v>TOM-TRO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>
        <f>IF(FN_MC!B338="","*",FN_MC!B338)</f>
        <v>46043</v>
      </c>
      <c r="B424" s="98" t="str">
        <f>IF(FN_MC!X338="","*",FN_MC!X338)</f>
        <v>*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E41</v>
      </c>
      <c r="F424" s="99" t="str">
        <f>IF(FN_MC!H338="","*",FN_MC!H338)</f>
        <v>ZIQ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ZIQ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1770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2026-01-20T19:14:55Z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