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5706" documentId="120_S{118792C3-22EF-5104-A093-F22BFE3913F3}" xr6:coauthVersionLast="47" xr6:coauthVersionMax="47" xr10:uidLastSave="{36D1B88D-B400-4F4B-B67E-E8BC66FA707B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SELEÇÕES" sheetId="9" r:id="rId2"/>
    <sheet name="SP_SUL" sheetId="1" r:id="rId3"/>
    <sheet name="Maquinista" sheetId="13" r:id="rId4"/>
    <sheet name="Diesel" sheetId="14" r:id="rId5"/>
    <sheet name="CONTROLE D" sheetId="10" r:id="rId6"/>
    <sheet name="CONTROLE D+1" sheetId="15" r:id="rId7"/>
    <sheet name="BS_ATIVO" sheetId="8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2" hidden="1">SP_SUL!$A$1:$D$4</definedName>
    <definedName name="_xlnm._FilterDatabase" localSheetId="8" hidden="1">'CONTROLE - MAQUINISTAS'!$B$2:$K$3</definedName>
    <definedName name="_xlnm._FilterDatabase" localSheetId="6" hidden="1">'CONTROLE D+1'!$A$2:$W$1050</definedName>
    <definedName name="_xlnm._FilterDatabase" localSheetId="5" hidden="1">'CONTROLE D'!$A$6:$P$8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58" i="1" l="1"/>
  <c r="A359" i="1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 s="1"/>
  <c r="L62" i="15" s="1"/>
  <c r="M65" i="1" a="1"/>
  <c r="M65" i="1" s="1"/>
  <c r="K62" i="15" s="1"/>
  <c r="N63" i="1" a="1"/>
  <c r="N63" i="1"/>
  <c r="L60" i="15" s="1"/>
  <c r="M63" i="1" a="1"/>
  <c r="M63" i="1"/>
  <c r="K60" i="15" s="1"/>
  <c r="N62" i="1" a="1"/>
  <c r="N62" i="1" s="1"/>
  <c r="L59" i="15" s="1"/>
  <c r="M62" i="1" a="1"/>
  <c r="M62" i="1" s="1"/>
  <c r="K59" i="15" s="1"/>
  <c r="M74" i="1" a="1"/>
  <c r="M74" i="1"/>
  <c r="K71" i="15" s="1"/>
  <c r="M73" i="1" a="1"/>
  <c r="M73" i="1" s="1"/>
  <c r="K70" i="15" s="1"/>
  <c r="M68" i="1" a="1"/>
  <c r="M68" i="1" s="1"/>
  <c r="K65" i="15" s="1"/>
  <c r="M69" i="1" a="1"/>
  <c r="M69" i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S28" i="1" a="1"/>
  <c r="S28" i="1" s="1"/>
  <c r="D25" i="15" s="1"/>
  <c r="T28" i="1" a="1"/>
  <c r="T28" i="1"/>
  <c r="E25" i="15" s="1"/>
  <c r="U28" i="1" a="1"/>
  <c r="U28" i="1" s="1"/>
  <c r="AI28" i="1"/>
  <c r="AJ28" i="1"/>
  <c r="AK28" i="1"/>
  <c r="AL28" i="1"/>
  <c r="AM28" i="1"/>
  <c r="AN28" i="1"/>
  <c r="AO28" i="1"/>
  <c r="AP28" i="1"/>
  <c r="AQ28" i="1"/>
  <c r="BB28" i="1"/>
  <c r="BE28" i="1" a="1"/>
  <c r="BE28" i="1" s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AJ7" i="1"/>
  <c r="AK7" i="1"/>
  <c r="K8" i="10" s="1"/>
  <c r="AL7" i="1"/>
  <c r="AN7" i="1"/>
  <c r="AO7" i="1"/>
  <c r="BE7" i="1" s="1" a="1"/>
  <c r="BE7" i="1" s="1"/>
  <c r="AP7" i="1"/>
  <c r="M8" i="10" s="1"/>
  <c r="AQ7" i="1"/>
  <c r="BB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B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AJ17" i="1"/>
  <c r="AK17" i="1"/>
  <c r="K18" i="10" s="1"/>
  <c r="AL17" i="1"/>
  <c r="AM17" i="1"/>
  <c r="AN17" i="1"/>
  <c r="AO17" i="1"/>
  <c r="BE17" i="1" s="1" a="1"/>
  <c r="BE17" i="1" s="1"/>
  <c r="AP17" i="1"/>
  <c r="M18" i="10" s="1"/>
  <c r="AQ17" i="1"/>
  <c r="BB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M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01" i="1" l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<sst xmlns="http://schemas.openxmlformats.org/spreadsheetml/2006/main" count="7956" uniqueCount="1593">
  <si>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</si>
  <si>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</si>
  <si>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</si>
  <si>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</si>
  <si>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</si>
  <si>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</si>
  <si>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</si>
  <si>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</si>
  <si>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</si>
  <si>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</si>
  <si>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</si>
  <si>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</si>
  <si>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</si>
  <si>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</si>
  <si>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</si>
  <si>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</si>
  <si>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</si>
  <si>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</si>
  <si>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</si>
  <si>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</si>
  <si>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</si>
  <si>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</si>
  <si>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</si>
  <si>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</si>
  <si>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</si>
  <si>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</si>
  <si>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</si>
  <si>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</si>
  <si>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</si>
  <si>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</si>
  <si>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</si>
  <si>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</si>
  <si>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</si>
  <si>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</si>
  <si>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</si>
  <si>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</si>
  <si>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</si>
  <si>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</si>
  <si>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</si>
  <si>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</si>
  <si>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</si>
  <si>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</si>
  <si>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</si>
  <si>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</si>
  <si>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</si>
  <si>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</si>
  <si>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</si>
  <si>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</si>
  <si>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</si>
  <si>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</si>
  <si>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</si>
  <si>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</si>
  <si>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</si>
  <si>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</si>
  <si>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</si>
  <si>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</si>
  <si>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</si>
  <si>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</si>
  <si>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</si>
  <si>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</si>
  <si>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</si>
  <si>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</si>
  <si>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</si>
  <si>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</si>
  <si>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</si>
  <si>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</si>
  <si>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</si>
  <si>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</si>
  <si>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</si>
  <si>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</si>
  <si>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</si>
  <si>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</si>
  <si>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</si>
  <si>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</si>
  <si>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</si>
  <si>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</si>
  <si>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</si>
  <si>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</si>
  <si>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</si>
  <si>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</si>
  <si>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</si>
  <si>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</si>
  <si>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</si>
  <si>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</si>
  <si>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</si>
  <si>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</si>
  <si>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</si>
  <si>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</si>
  <si>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</si>
  <si>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</si>
  <si>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</si>
  <si>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</si>
  <si>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</si>
  <si>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</si>
  <si>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</si>
  <si>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</si>
  <si>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</si>
  <si>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</si>
  <si>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</si>
  <si>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</si>
  <si>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</si>
  <si>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</si>
  <si>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</si>
  <si>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</si>
  <si>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</si>
  <si>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</si>
  <si>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</si>
  <si>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</si>
  <si>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</si>
  <si>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</si>
  <si>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</si>
  <si>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</si>
  <si>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</si>
  <si>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</si>
  <si>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</si>
  <si>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</si>
  <si>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</si>
  <si>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</si>
  <si>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</si>
  <si>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</si>
  <si>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</si>
  <si>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</si>
  <si>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</si>
  <si>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</si>
  <si>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</si>
  <si>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</si>
  <si>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</si>
  <si>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</si>
  <si>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</si>
  <si>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</si>
  <si>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</si>
  <si>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</si>
  <si>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</si>
  <si>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</si>
  <si>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</si>
  <si>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</si>
  <si>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</si>
  <si>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</si>
  <si>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</si>
  <si>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</si>
  <si>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</si>
  <si>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</si>
  <si>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</si>
  <si>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</si>
  <si>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</si>
  <si>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</si>
  <si>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</si>
  <si>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</si>
  <si>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</si>
  <si>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</si>
  <si>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</si>
  <si>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</si>
  <si>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</si>
  <si>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</si>
  <si>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</si>
  <si>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</si>
  <si>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</si>
  <si>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</si>
  <si>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</si>
  <si>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</si>
  <si>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</si>
  <si>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</si>
  <si>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</si>
  <si>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</si>
  <si>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</si>
  <si>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</si>
  <si>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</si>
  <si>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</si>
  <si>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</si>
  <si>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</si>
  <si>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</si>
  <si>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</si>
  <si>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</si>
  <si>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</si>
  <si>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</si>
  <si>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</si>
  <si>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</si>
  <si>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</si>
  <si>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</si>
  <si>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</si>
  <si>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</si>
  <si>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</si>
  <si>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</si>
  <si>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</si>
  <si>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</si>
  <si>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</si>
  <si>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</si>
  <si>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</si>
  <si>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</si>
  <si>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</si>
  <si>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</si>
  <si>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</si>
  <si>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</si>
  <si>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</si>
  <si>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</si>
  <si>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</si>
  <si>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</si>
  <si>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</si>
  <si>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</si>
  <si>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</si>
  <si>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</si>
  <si>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</si>
  <si>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</si>
  <si>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</si>
  <si>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</si>
  <si>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</si>
  <si>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</si>
  <si>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</si>
  <si>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</si>
  <si>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</si>
  <si>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</si>
  <si>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</si>
  <si>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</si>
  <si>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</si>
  <si>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</si>
  <si>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</si>
  <si>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</si>
  <si>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</si>
  <si>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</si>
  <si>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</si>
  <si>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</si>
  <si>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</si>
  <si>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</si>
  <si>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</si>
  <si>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</si>
  <si>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</si>
  <si>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</si>
  <si>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</si>
  <si>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</si>
  <si>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</si>
  <si>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</si>
  <si>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</si>
  <si>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</si>
  <si>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</si>
  <si>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</si>
  <si>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</si>
  <si>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</si>
  <si>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</si>
  <si>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</si>
  <si>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</si>
  <si>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</si>
  <si>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</si>
  <si>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</si>
  <si>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</si>
  <si>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</si>
  <si>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</si>
  <si>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</si>
  <si>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</si>
  <si>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</si>
  <si>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</si>
  <si>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</si>
  <si>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</si>
  <si>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</si>
  <si>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</si>
  <si>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</si>
  <si>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</si>
  <si>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</si>
  <si>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</si>
  <si>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</si>
  <si>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</si>
  <si>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</si>
  <si>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</si>
  <si>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</si>
  <si>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</si>
  <si>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</si>
  <si>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</si>
  <si>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</si>
  <si>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</si>
  <si>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</si>
  <si>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</si>
  <si>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</si>
  <si>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</si>
  <si>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</si>
  <si>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</si>
  <si>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</si>
  <si>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</si>
  <si>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</si>
  <si>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</si>
  <si>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</si>
  <si>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</si>
  <si>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</si>
  <si>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</si>
  <si>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</si>
  <si>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</si>
  <si>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</si>
  <si>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</si>
  <si>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</si>
  <si>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</si>
  <si>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</si>
  <si>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</si>
  <si>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</si>
  <si>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</si>
  <si>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</si>
  <si>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</si>
  <si>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</si>
  <si>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</si>
  <si>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</si>
  <si>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</si>
  <si>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</si>
  <si>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</si>
  <si>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</si>
  <si>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</si>
  <si>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</si>
  <si>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</si>
  <si>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</si>
  <si>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</si>
  <si>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</si>
  <si>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</si>
  <si>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</si>
  <si>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</si>
  <si>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</si>
  <si>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</si>
  <si>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</si>
  <si>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</si>
  <si>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</si>
  <si>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</si>
  <si>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</si>
  <si>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</si>
  <si>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</si>
  <si>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</si>
  <si>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</si>
  <si>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</si>
  <si>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</si>
  <si>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</si>
  <si>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</si>
  <si>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</si>
  <si>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</si>
  <si>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</si>
  <si>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</si>
  <si>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</si>
  <si>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</si>
  <si>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</si>
  <si>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</si>
  <si>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</si>
  <si>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</si>
  <si>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</si>
  <si>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</si>
  <si>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</si>
  <si>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</si>
  <si>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</si>
  <si>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</si>
  <si>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</si>
  <si>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</si>
  <si>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</si>
  <si>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</si>
  <si>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</si>
  <si>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</si>
  <si>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</si>
  <si>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</si>
  <si>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</si>
  <si>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</si>
  <si>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</si>
  <si>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</si>
  <si>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</si>
  <si>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</si>
  <si>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</si>
  <si>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</si>
  <si>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</si>
  <si>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</si>
  <si>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</si>
  <si>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</si>
  <si>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</si>
  <si>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</si>
  <si>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</si>
  <si>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</si>
  <si>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</si>
  <si>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</si>
  <si>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</si>
  <si>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</si>
  <si>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</si>
  <si>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</si>
  <si>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</si>
  <si>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</si>
  <si>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</si>
  <si>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</si>
  <si>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</si>
  <si>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</si>
  <si>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</si>
  <si>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</si>
  <si>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</si>
  <si>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</si>
  <si>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</si>
  <si>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</si>
  <si>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</si>
  <si>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</si>
  <si>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</si>
  <si>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</si>
  <si>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</si>
  <si>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</si>
  <si>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</si>
  <si>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</si>
  <si>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</si>
  <si>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</si>
  <si>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</si>
  <si>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</si>
  <si>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</si>
  <si>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</si>
  <si>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</si>
  <si>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</si>
  <si>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</si>
  <si>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</si>
  <si>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</si>
  <si>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</si>
  <si>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</si>
  <si>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</si>
  <si>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</si>
  <si>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</si>
  <si>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</si>
  <si>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</si>
  <si>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</si>
  <si>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</si>
  <si>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</si>
  <si>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</si>
  <si>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</si>
  <si>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</si>
  <si>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</si>
  <si>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</si>
  <si>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</si>
  <si>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</si>
  <si>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</si>
  <si>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</si>
  <si>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</si>
  <si>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</si>
  <si>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</si>
  <si>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</si>
  <si>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</si>
  <si>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</si>
  <si>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</si>
  <si>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</si>
  <si>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</si>
  <si>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</si>
  <si>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</si>
  <si>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</si>
  <si>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</si>
  <si>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</si>
  <si>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</si>
  <si>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</si>
  <si>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</si>
  <si>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</si>
  <si>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</si>
  <si>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</si>
  <si>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</si>
  <si>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</si>
  <si>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</si>
  <si>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</si>
  <si>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</si>
  <si>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</si>
  <si>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</si>
  <si>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</si>
  <si>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</si>
  <si>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</si>
  <si>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</si>
  <si>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</si>
  <si>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</si>
  <si>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</si>
  <si>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</si>
  <si>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</si>
  <si>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</si>
  <si>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</si>
  <si>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</si>
  <si>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</si>
  <si>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</si>
  <si>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</si>
  <si>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</si>
  <si>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</si>
  <si>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</si>
  <si>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</si>
  <si>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</si>
  <si>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</si>
  <si>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</si>
  <si>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</si>
  <si>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</si>
  <si>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</si>
  <si>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</si>
  <si>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</si>
  <si>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</si>
  <si>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</si>
  <si>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</si>
  <si>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</si>
  <si>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</si>
  <si>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</si>
  <si>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</si>
  <si>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</si>
  <si>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</si>
  <si>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</si>
  <si>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</si>
  <si>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</si>
  <si>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</si>
  <si>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</si>
  <si>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</si>
  <si>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</si>
  <si>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</si>
  <si>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</si>
  <si>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</si>
  <si>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</si>
  <si>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</si>
  <si>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</si>
  <si>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</si>
  <si>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</si>
  <si>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</si>
  <si>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</si>
  <si>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</si>
  <si>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</si>
  <si>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</si>
  <si>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</si>
  <si>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</si>
  <si>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</si>
  <si>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</si>
  <si>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</si>
  <si>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</si>
  <si>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</si>
  <si>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</si>
  <si>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</si>
  <si>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</si>
  <si>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</si>
  <si>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</si>
  <si>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</si>
  <si>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</si>
  <si>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</si>
  <si>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</si>
  <si>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</si>
  <si>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</si>
  <si>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</si>
  <si>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</si>
  <si>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</si>
  <si>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</si>
  <si>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</si>
  <si>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</si>
  <si>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</si>
  <si>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</si>
  <si>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</si>
  <si>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</si>
  <si>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</si>
  <si>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</si>
  <si>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</si>
  <si>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</si>
  <si>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</si>
  <si>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</si>
  <si>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</si>
  <si>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</si>
  <si>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</si>
  <si>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</si>
  <si>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</si>
  <si>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</si>
  <si>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</si>
  <si>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</si>
  <si>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</si>
  <si>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</si>
  <si>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</si>
  <si>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</si>
  <si>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</si>
  <si>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</si>
  <si>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</si>
  <si>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</si>
  <si>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</si>
  <si>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</si>
  <si>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</si>
  <si>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</si>
  <si>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</si>
  <si>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</si>
  <si>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</si>
  <si>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</si>
  <si>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</si>
  <si>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</si>
  <si>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</si>
  <si>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</si>
  <si>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</si>
  <si>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</si>
  <si>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</si>
  <si>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</si>
  <si>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</si>
  <si>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</si>
  <si>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</si>
  <si>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</si>
  <si>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</si>
  <si>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</si>
  <si>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</si>
  <si>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</si>
  <si>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</si>
  <si>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</si>
  <si>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</si>
  <si>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</si>
  <si>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</si>
  <si>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</si>
  <si>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</si>
  <si>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</si>
  <si>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</si>
  <si>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</si>
  <si>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</si>
  <si>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</si>
  <si>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</si>
  <si>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</si>
  <si>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</si>
  <si>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</si>
  <si>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</si>
  <si>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</si>
  <si>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</si>
  <si>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</si>
  <si>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</si>
  <si>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</si>
  <si>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</si>
  <si>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</si>
  <si>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</si>
  <si>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</si>
  <si>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</si>
  <si>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</si>
  <si>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</si>
  <si>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</si>
  <si>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</si>
  <si>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</si>
  <si>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</si>
  <si>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</si>
  <si>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</si>
  <si>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</si>
  <si>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</si>
  <si>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</si>
  <si>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</si>
  <si>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</si>
  <si>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</si>
  <si>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</si>
  <si>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</si>
  <si>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</si>
  <si>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</si>
  <si>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</si>
  <si>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</si>
  <si>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</si>
  <si>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</si>
  <si>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</si>
  <si>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</si>
  <si>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</si>
  <si>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</si>
  <si>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</si>
  <si>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</si>
  <si>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</si>
  <si>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</si>
  <si>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</si>
  <si>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</si>
  <si>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</si>
  <si>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</si>
  <si>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</si>
  <si>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</si>
  <si>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</si>
  <si>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</si>
  <si>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</si>
  <si>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</si>
  <si>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</si>
  <si>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</si>
  <si>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</si>
  <si>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</si>
  <si>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</si>
  <si>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</si>
  <si>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</si>
  <si>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</si>
  <si>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</si>
  <si>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</si>
  <si>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</si>
  <si>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</si>
  <si>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</si>
  <si>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</si>
  <si>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</si>
  <si>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</si>
  <si>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</si>
  <si>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</si>
  <si>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</si>
  <si>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</si>
  <si>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</si>
  <si>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</si>
  <si>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</si>
  <si>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</si>
  <si>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</si>
  <si>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</si>
  <si>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</si>
  <si>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</si>
  <si>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</si>
  <si>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</si>
  <si>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</si>
  <si>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</si>
  <si>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</si>
  <si>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DESLOCAMENTO</t>
  </si>
  <si>
    <t>-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</si>
  <si>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</si>
  <si>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</si>
  <si>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</si>
  <si>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</si>
  <si>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</si>
  <si>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</si>
  <si>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>V42</t>
  </si>
  <si>
    <t>MECANIZAÇÃO - SOCADORA</t>
  </si>
  <si>
    <t xml:space="preserve">Socaria mecanizada </t>
  </si>
  <si>
    <t>MC1 07:54, intervalo 10:14 até 12:36</t>
  </si>
  <si>
    <t>V85</t>
  </si>
  <si>
    <t>E17</t>
  </si>
  <si>
    <t>CAMINHÃO DE SOLDA</t>
  </si>
  <si>
    <t>KLECIO (TP-699)</t>
  </si>
  <si>
    <t>PDM - SOLDA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</si>
  <si>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</si>
  <si>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</si>
  <si>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</si>
  <si>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</si>
  <si>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</si>
  <si>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</si>
  <si>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EXPANSÃO TURMA 1</t>
  </si>
  <si>
    <t>EXPANSÃO - SOLDA</t>
  </si>
  <si>
    <t>ZCD1172</t>
  </si>
  <si>
    <t>Elder</t>
  </si>
  <si>
    <t>TP não solicita intervalo / condições climáticas (chuva)</t>
  </si>
  <si>
    <t>V83</t>
  </si>
  <si>
    <t>Antonioni</t>
  </si>
  <si>
    <t>ZIQ-2</t>
  </si>
  <si>
    <t>MC1 08h01 /  Sem oportunidade de faixa</t>
  </si>
  <si>
    <t>W58</t>
  </si>
  <si>
    <t>PDM - DESCARGA - DORMENTE</t>
  </si>
  <si>
    <t>Israel</t>
  </si>
  <si>
    <t xml:space="preserve">Descarga de dormentes na via 2  </t>
  </si>
  <si>
    <t>MC1 08h00 / Sem oportunidade de faixa</t>
  </si>
  <si>
    <t>RECOLHIMENTO DE DORMENTE</t>
  </si>
  <si>
    <t xml:space="preserve">Recolhimento de dormentes  </t>
  </si>
  <si>
    <t>MC1 07h47 /  Sem oportunidade de faixa</t>
  </si>
  <si>
    <t>EDSON (TP-780)</t>
  </si>
  <si>
    <t>PDM - SUBSTITUIÇÃO - DORMENTE</t>
  </si>
  <si>
    <t xml:space="preserve">Edson </t>
  </si>
  <si>
    <t>Substituição de dormentes</t>
  </si>
  <si>
    <t xml:space="preserve">TP em preparação / </t>
  </si>
  <si>
    <t>TP pronto 10h46 / Sem oportunidade de faixa</t>
  </si>
  <si>
    <t>W59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</si>
  <si>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</si>
  <si>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</si>
  <si>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</si>
  <si>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</si>
  <si>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</si>
  <si>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>ROBSON (TF-701)</t>
  </si>
  <si>
    <t>LIMPEZA</t>
  </si>
  <si>
    <t xml:space="preserve">Robson </t>
  </si>
  <si>
    <t>Limpeza na ponte</t>
  </si>
  <si>
    <t>TP em preparação</t>
  </si>
  <si>
    <t>OSMAR (TMA-677)</t>
  </si>
  <si>
    <t>PDM - AMV - MEIA CHAVE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</si>
  <si>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</si>
  <si>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</si>
  <si>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</si>
  <si>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</si>
  <si>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</si>
  <si>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</si>
  <si>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</si>
  <si>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V89</t>
  </si>
  <si>
    <t>MC1 09h58 / autorizado entrada na via 10h15 / Em intervalo das 11h07 até 13h07.</t>
  </si>
  <si>
    <t>MC1 09h58 / autorizado entrada na via 10h15 / Realizado intervalo das 11h07 até 15h41.</t>
  </si>
  <si>
    <t>E42</t>
  </si>
  <si>
    <t>TRILHEIRO - DESCARGA</t>
  </si>
  <si>
    <t>ZCP1</t>
  </si>
  <si>
    <t>ZKW2/102ZKW2</t>
  </si>
  <si>
    <t xml:space="preserve">Felipe </t>
  </si>
  <si>
    <t>Descarga de trilho</t>
  </si>
  <si>
    <t>ISMAEL(TP-726)</t>
  </si>
  <si>
    <t>Ismael</t>
  </si>
  <si>
    <t>CAIQUE (TP-869)</t>
  </si>
  <si>
    <t>MODERNIZAÇÃO - SOLDA</t>
  </si>
  <si>
    <t>Caique</t>
  </si>
  <si>
    <t>W60</t>
  </si>
  <si>
    <t>RECOLHIMENTO DE MATERIAL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</si>
  <si>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</si>
  <si>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</si>
  <si>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</si>
  <si>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</si>
  <si>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>W96</t>
  </si>
  <si>
    <t>MODERNIZAÇÃO - DORMENTE - DESCARGA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</si>
  <si>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</si>
  <si>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</si>
  <si>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</si>
  <si>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</si>
  <si>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W61</t>
  </si>
  <si>
    <t>Moises</t>
  </si>
  <si>
    <t>Deslocamento das turmas</t>
  </si>
  <si>
    <t>MC1 08h25 /  autorizado entrada na via 09h23 / Em deslocamento das turmas.</t>
  </si>
  <si>
    <t>W62</t>
  </si>
  <si>
    <t>ZPTZDR</t>
  </si>
  <si>
    <t>MC1 08h33 / autorizado entrada na via 10h03 / Em deslocamento</t>
  </si>
  <si>
    <t>CAIQUE (TMA-677)</t>
  </si>
  <si>
    <t>PDM - Substituição de meia chave</t>
  </si>
  <si>
    <t>TP não solicita intervalo, equipe embarcado no W62, chegou tarde no local de trabalho.</t>
  </si>
  <si>
    <t>HUELTON (TP-725)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</si>
  <si>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</si>
  <si>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</si>
  <si>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</si>
  <si>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</si>
  <si>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</si>
  <si>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</si>
  <si>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</si>
  <si>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EXPANSÃO - ALÍVIO DE TENSÃO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</si>
  <si>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</si>
  <si>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</si>
  <si>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</si>
  <si>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</si>
  <si>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</si>
  <si>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</si>
  <si>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</si>
  <si>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</si>
  <si>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</si>
  <si>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</si>
  <si>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DANIEL (TP-647)</t>
  </si>
  <si>
    <t>ZFY1982 / ZYU2</t>
  </si>
  <si>
    <t>PDM - Descarga de dormentes</t>
  </si>
  <si>
    <t>MC1 10h22 / Sem oportunidade de faixa</t>
  </si>
  <si>
    <t>Cancelado / TP realocado para outra atividade</t>
  </si>
  <si>
    <t>CARLOS (TP-722)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</si>
  <si>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</si>
  <si>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</si>
  <si>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</si>
  <si>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</si>
  <si>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</si>
  <si>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WALTER (TP-810)</t>
  </si>
  <si>
    <t>CLEBISON (TP-728)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</si>
  <si>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</si>
  <si>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</si>
  <si>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</si>
  <si>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</si>
  <si>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</si>
  <si>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MODERNIZAÇÃO SERRA</t>
  </si>
  <si>
    <t>BLOCO</t>
  </si>
  <si>
    <t>K79ZEZ2/ZXWK792</t>
  </si>
  <si>
    <t>Augusto</t>
  </si>
  <si>
    <t>Bloco Modernização Recolhimento de dormentes + Solda</t>
  </si>
  <si>
    <t>Cancelado CCO / Priorização da circulação de trens</t>
  </si>
  <si>
    <t>MODERNIZAÇÃO - RECOLHIMENTO DE DORMENTE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</si>
  <si>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</si>
  <si>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</si>
  <si>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</si>
  <si>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MODERNIZAÇÃO TURMA 2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</si>
  <si>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</si>
  <si>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</si>
  <si>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</si>
  <si>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</si>
  <si>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</si>
  <si>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</si>
  <si>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</si>
  <si>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</si>
  <si>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</si>
  <si>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</si>
  <si>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</si>
  <si>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</si>
  <si>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</si>
  <si>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</si>
  <si>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</si>
  <si>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</si>
  <si>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 xml:space="preserve">TURMA FIXA VIA </t>
  </si>
  <si>
    <t>OUTRAS ATIVIDADES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</si>
  <si>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</si>
  <si>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</si>
  <si>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</si>
  <si>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</si>
  <si>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</si>
  <si>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</si>
  <si>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</si>
  <si>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</si>
  <si>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</si>
  <si>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ROGÉRIO (TP-730)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</si>
  <si>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</si>
  <si>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</si>
  <si>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</si>
  <si>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</si>
  <si>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</si>
  <si>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</si>
  <si>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</si>
  <si>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</si>
  <si>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</si>
  <si>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</si>
  <si>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</si>
  <si>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</si>
  <si>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PDM - SUBSTITUIÇÃO - TRILHO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</si>
  <si>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</si>
  <si>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</si>
  <si>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</si>
  <si>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</si>
  <si>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</si>
  <si>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DIEGO (TF-42)</t>
  </si>
  <si>
    <t>LIMPEZA LASTRO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</si>
  <si>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</si>
  <si>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</si>
  <si>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</si>
  <si>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</si>
  <si>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</si>
  <si>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</si>
  <si>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</si>
  <si>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PDM - PEDRA - DESCARGA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</si>
  <si>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</si>
  <si>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</si>
  <si>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</si>
  <si>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</si>
  <si>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</si>
  <si>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</si>
  <si>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</si>
  <si>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</si>
  <si>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</si>
  <si>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</si>
  <si>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</si>
  <si>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</si>
  <si>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</si>
  <si>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</si>
  <si>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</si>
  <si>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</si>
  <si>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</si>
  <si>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</si>
  <si>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</si>
  <si>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</si>
  <si>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</si>
  <si>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</si>
  <si>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</si>
  <si>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</si>
  <si>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</si>
  <si>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</si>
  <si>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</si>
  <si>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</si>
  <si>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</si>
  <si>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</si>
  <si>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INFRA 1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</si>
  <si>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</si>
  <si>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</si>
  <si>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</si>
  <si>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</si>
  <si>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</si>
  <si>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</si>
  <si>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</si>
  <si>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</si>
  <si>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</si>
  <si>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</si>
  <si>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</si>
  <si>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</si>
  <si>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</si>
  <si>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</si>
  <si>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</si>
  <si>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</si>
  <si>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</si>
  <si>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</si>
  <si>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</si>
  <si>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</si>
  <si>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</si>
  <si>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</si>
  <si>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</si>
  <si>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</si>
  <si>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</si>
  <si>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</si>
  <si>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</si>
  <si>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</si>
  <si>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</si>
  <si>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</si>
  <si>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</si>
  <si>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</si>
  <si>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</si>
  <si>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</si>
  <si>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</si>
  <si>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</si>
  <si>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</si>
  <si>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</si>
  <si>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</si>
  <si>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</si>
  <si>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</si>
  <si>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</si>
  <si>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</si>
  <si>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</si>
  <si>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</si>
  <si>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</si>
  <si>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</si>
  <si>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</si>
  <si>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</si>
  <si>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</si>
  <si>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</si>
  <si>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</si>
  <si>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</si>
  <si>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</si>
  <si>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</si>
  <si>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</si>
  <si>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</si>
  <si>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</si>
  <si>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</si>
  <si>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</si>
  <si>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</si>
  <si>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>V93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</si>
  <si>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</si>
  <si>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</si>
  <si>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</si>
  <si>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</si>
  <si>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</si>
  <si>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</si>
  <si>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</si>
  <si>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MOD ZRB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</si>
  <si>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</si>
  <si>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</si>
  <si>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</si>
  <si>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</si>
  <si>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</si>
  <si>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</si>
  <si>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</si>
  <si>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</si>
  <si>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</si>
  <si>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</si>
  <si>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</si>
  <si>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</si>
  <si>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</si>
  <si>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</si>
  <si>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</si>
  <si>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</si>
  <si>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RAFAEL (TP-695)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</si>
  <si>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</si>
  <si>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</si>
  <si>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</si>
  <si>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</si>
  <si>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</si>
  <si>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</si>
  <si>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</si>
  <si>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</si>
  <si>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</si>
  <si>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</si>
  <si>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</si>
  <si>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</si>
  <si>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</si>
  <si>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</si>
  <si>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</si>
  <si>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</si>
  <si>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</si>
  <si>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</si>
  <si>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</si>
  <si>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</si>
  <si>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</si>
  <si>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</si>
  <si>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</si>
  <si>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</si>
  <si>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DIEGO (TP-681)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</si>
  <si>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</si>
  <si>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</si>
  <si>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</si>
  <si>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</si>
  <si>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</si>
  <si>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</si>
  <si>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</si>
  <si>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A84</t>
  </si>
  <si>
    <t>DETECÇÃO - RONDA 7 DIAS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</si>
  <si>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</si>
  <si>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</si>
  <si>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</si>
  <si>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</si>
  <si>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</si>
  <si>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</si>
  <si>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</si>
  <si>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</si>
  <si>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</si>
  <si>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W95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</si>
  <si>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</si>
  <si>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</si>
  <si>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</si>
  <si>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</si>
  <si>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</si>
  <si>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</si>
  <si>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</si>
  <si>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</si>
  <si>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</si>
  <si>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</si>
  <si>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</si>
  <si>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</si>
  <si>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</si>
  <si>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</si>
  <si>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</si>
  <si>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</si>
  <si>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</si>
  <si>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</si>
  <si>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</si>
  <si>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</si>
  <si>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</si>
  <si>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</si>
  <si>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</si>
  <si>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</si>
  <si>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</si>
  <si>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</si>
  <si>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SUPER ZWW</t>
  </si>
  <si>
    <t>BLoco - TP's / Caminhão de solda / Socadora</t>
  </si>
  <si>
    <t>EDSON (TP-719)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</si>
  <si>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</si>
  <si>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</si>
  <si>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</si>
  <si>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</si>
  <si>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</si>
  <si>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</si>
  <si>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</si>
  <si>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</si>
  <si>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</t>
  </si>
  <si>
    <t>W97 solicita MC1 em ZEM-1 às 07h00 e circula até o km 155+700 em 156155-1;</t>
  </si>
  <si>
    <t>9244/9316/9402</t>
  </si>
  <si>
    <t>V96</t>
  </si>
  <si>
    <t>MODERNIZAÇÃO - SOCADORA</t>
  </si>
  <si>
    <t>*V96 solicita MC1 em K67ZEV-2 às 07h20 e circula até o km 157+300 em ZEV157-1</t>
  </si>
  <si>
    <t>WAGNER (TP-903)</t>
  </si>
  <si>
    <t>Bloco Modernização</t>
  </si>
  <si>
    <t>MODERNIZAÇÃO - PEDRA - DESCARGA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</si>
  <si>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</si>
  <si>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</si>
  <si>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</si>
  <si>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</si>
  <si>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</si>
  <si>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</si>
  <si>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</si>
  <si>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</si>
  <si>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</si>
  <si>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</si>
  <si>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</si>
  <si>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</si>
  <si>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</si>
  <si>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</si>
  <si>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</si>
  <si>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</si>
  <si>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</si>
  <si>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</si>
  <si>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 (TP-729)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</si>
  <si>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</si>
  <si>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</si>
  <si>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</si>
  <si>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</si>
  <si>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</si>
  <si>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</si>
  <si>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</si>
  <si>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</si>
  <si>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</si>
  <si>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ADENISON (TP-810)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</si>
  <si>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</si>
  <si>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</si>
  <si>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</si>
  <si>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</si>
  <si>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</si>
  <si>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EXPANSÃO - OUTRA ATIVIDADE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</si>
  <si>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</si>
  <si>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</si>
  <si>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</si>
  <si>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</si>
  <si>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</si>
  <si>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</si>
  <si>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</si>
  <si>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</si>
  <si>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</si>
  <si>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</si>
  <si>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</si>
  <si>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</si>
  <si>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</si>
  <si>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</si>
  <si>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</si>
  <si>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</si>
  <si>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</si>
  <si>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</si>
  <si>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</si>
  <si>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</si>
  <si>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</si>
  <si>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</si>
  <si>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</si>
  <si>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</si>
  <si>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</si>
  <si>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</si>
  <si>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</si>
  <si>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</si>
  <si>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</si>
  <si>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</si>
  <si>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</si>
  <si>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</si>
  <si>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</si>
  <si>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</si>
  <si>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</si>
  <si>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</si>
  <si>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</si>
  <si>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</si>
  <si>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</si>
  <si>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</si>
  <si>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</si>
  <si>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</si>
  <si>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</si>
  <si>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</si>
  <si>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</si>
  <si>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</si>
  <si>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</si>
  <si>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</si>
  <si>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</si>
  <si>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</si>
  <si>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</si>
  <si>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</si>
  <si>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</si>
  <si>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</si>
  <si>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JACIANO (TF-674)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</si>
  <si>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</si>
  <si>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</si>
  <si>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</si>
  <si>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</si>
  <si>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</si>
  <si>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</si>
  <si>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</si>
  <si>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</si>
  <si>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</si>
  <si>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</si>
  <si>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</si>
  <si>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</si>
  <si>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MATEUS (TP-809)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</si>
  <si>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</si>
  <si>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</si>
  <si>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</si>
  <si>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</si>
  <si>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</si>
  <si>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</si>
  <si>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</si>
  <si>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</si>
  <si>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ANTONI  (TP-720)</t>
  </si>
  <si>
    <t>PDM - Substituição de trilho ( TP pronto depende da chegada do lastro W62)</t>
  </si>
  <si>
    <t>LEANDRO (TP-727)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</si>
  <si>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</si>
  <si>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</si>
  <si>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</si>
  <si>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JIC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</si>
  <si>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</si>
  <si>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</si>
  <si>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</si>
  <si>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</si>
  <si>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</si>
  <si>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</si>
  <si>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</si>
  <si>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MC1 08:11h - sem oportunidade</t>
  </si>
  <si>
    <t>DESCARGA DE MATERIAL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</si>
  <si>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</si>
  <si>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</si>
  <si>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</si>
  <si>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</si>
  <si>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</si>
  <si>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 xml:space="preserve">Licença as 10:42h </t>
  </si>
  <si>
    <t>Tempo fechado com garoa, sem condições para solda</t>
  </si>
  <si>
    <t>Alison</t>
  </si>
  <si>
    <t>Não solicitou intervalo</t>
  </si>
  <si>
    <t>Pronto as 08:28h - sem oportunidade</t>
  </si>
  <si>
    <t xml:space="preserve">Loco 7663 baixo nível de óleo lubrificante </t>
  </si>
  <si>
    <t>ZAC-S</t>
  </si>
  <si>
    <t>ZACS</t>
  </si>
  <si>
    <t>Recolhimento de material</t>
  </si>
  <si>
    <t>V95</t>
  </si>
  <si>
    <t xml:space="preserve">Descarga de pedra km81+100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</si>
  <si>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</si>
  <si>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</si>
  <si>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</si>
  <si>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</si>
  <si>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</si>
  <si>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</si>
  <si>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</si>
  <si>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</si>
  <si>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</si>
  <si>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</si>
  <si>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</si>
  <si>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</si>
  <si>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</si>
  <si>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</si>
  <si>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</si>
  <si>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</si>
  <si>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</si>
  <si>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</si>
  <si>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</si>
  <si>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</si>
  <si>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</si>
  <si>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</si>
  <si>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</si>
  <si>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</si>
  <si>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</si>
  <si>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</si>
  <si>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</si>
  <si>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</si>
  <si>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</si>
  <si>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</si>
  <si>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</si>
  <si>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</si>
  <si>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</si>
  <si>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</si>
  <si>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LASTRO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</si>
  <si>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</si>
  <si>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</si>
  <si>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</si>
  <si>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</si>
  <si>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</si>
  <si>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</si>
  <si>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</si>
  <si>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</si>
  <si>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</si>
  <si>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</si>
  <si>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com maquinista</t>
  </si>
  <si>
    <t>Realizado abastecimento em ZKE 26/01  - 8500 Litros</t>
  </si>
  <si>
    <t>9298 (Lado ZKE)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</si>
  <si>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</si>
  <si>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</si>
  <si>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</si>
  <si>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</si>
  <si>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</si>
  <si>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</si>
  <si>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</si>
  <si>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</si>
  <si>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</si>
  <si>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KM</t>
  </si>
  <si>
    <t>Entre -  Estação</t>
  </si>
  <si>
    <t>Prévia</t>
  </si>
  <si>
    <t>Fechamento dos últimos 3 dias</t>
  </si>
  <si>
    <t>Confirmação</t>
  </si>
  <si>
    <t>Responsável pelo boletim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</si>
  <si>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</si>
  <si>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</si>
  <si>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</si>
  <si>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</si>
  <si>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</si>
  <si>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</si>
  <si>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</si>
  <si>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</si>
  <si>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</si>
  <si>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</si>
  <si>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</si>
  <si>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</si>
  <si>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</si>
  <si>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</si>
  <si>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</si>
  <si>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</si>
  <si>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VIA - LASTRO</t>
  </si>
  <si>
    <t>INFRA 2</t>
  </si>
  <si>
    <t>TODOS</t>
  </si>
  <si>
    <t>MOD SPN</t>
  </si>
  <si>
    <t>DETECÇÃO - CARRO CONTROLE</t>
  </si>
  <si>
    <t>DETECÇÃO</t>
  </si>
  <si>
    <t>MOD ZDG PAT</t>
  </si>
  <si>
    <t>MOD ZEM</t>
  </si>
  <si>
    <t>DETECÇÃO - ULTRASSOM - SPERRY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</si>
  <si>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</si>
  <si>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</si>
  <si>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</si>
  <si>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</si>
  <si>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</si>
  <si>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</si>
  <si>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</si>
  <si>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</si>
  <si>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</si>
  <si>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</si>
  <si>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</si>
  <si>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</si>
  <si>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 xml:space="preserve">EXPANSÃO - DORMENTE - CARGA </t>
  </si>
  <si>
    <t>Nº DE DORMENTES</t>
  </si>
  <si>
    <t>EXPANSÃO - LASTRO</t>
  </si>
  <si>
    <t>EXPANSÃO - DORMENTE - DESCARGA</t>
  </si>
  <si>
    <t>SOLDA T3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</si>
  <si>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</si>
  <si>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</si>
  <si>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</si>
  <si>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</si>
  <si>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</si>
  <si>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</si>
  <si>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</si>
  <si>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</si>
  <si>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</si>
  <si>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</si>
  <si>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</si>
  <si>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</si>
  <si>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</si>
  <si>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</si>
  <si>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</si>
  <si>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SUPER ZVK</t>
  </si>
  <si>
    <t>EXPANSÃO - SUBSTITUIÇÃO DE DORMENTE</t>
  </si>
  <si>
    <t>EXPANSÃO - SUBSTITUIÇÃO DE TRILHO</t>
  </si>
  <si>
    <t>A01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</si>
  <si>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</si>
  <si>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</si>
  <si>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</si>
  <si>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</si>
  <si>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</si>
  <si>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</si>
  <si>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</si>
  <si>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</si>
  <si>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A13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</si>
  <si>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</si>
  <si>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</si>
  <si>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</si>
  <si>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</si>
  <si>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</si>
  <si>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</si>
  <si>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</si>
  <si>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</si>
  <si>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</si>
  <si>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</si>
  <si>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</si>
  <si>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</si>
  <si>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</si>
  <si>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</si>
  <si>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</si>
  <si>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</si>
  <si>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</si>
  <si>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</si>
  <si>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</si>
  <si>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</si>
  <si>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</si>
  <si>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</si>
  <si>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</si>
  <si>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</si>
  <si>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</si>
  <si>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</si>
  <si>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</si>
  <si>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</si>
  <si>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</si>
  <si>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</si>
  <si>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</si>
  <si>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</si>
  <si>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</si>
  <si>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</si>
  <si>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</si>
  <si>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</si>
  <si>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</si>
  <si>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</si>
  <si>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</si>
  <si>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</si>
  <si>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</si>
  <si>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</si>
  <si>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</si>
  <si>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</si>
  <si>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</si>
  <si>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</si>
  <si>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</si>
  <si>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A85</t>
  </si>
  <si>
    <t>A87</t>
  </si>
  <si>
    <t>MODERNIZAÇÃO - SUBSTITUIÇÃO DE DORMENTE</t>
  </si>
  <si>
    <t>A88</t>
  </si>
  <si>
    <t>A89</t>
  </si>
  <si>
    <t>MODERNIZAÇÃO - SUBSTITUIÇÃO DE TRILHO</t>
  </si>
  <si>
    <t>A96</t>
  </si>
  <si>
    <t>MODERNIZAÇÃO - TRILHO - DESCARGA</t>
  </si>
  <si>
    <t>E14</t>
  </si>
  <si>
    <t>PARADA</t>
  </si>
  <si>
    <t>Nº Paradas</t>
  </si>
  <si>
    <t>E40</t>
  </si>
  <si>
    <t>PARTIDA - RETORNO - LASTRO SERRA</t>
  </si>
  <si>
    <t>LASTRO SERRA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</si>
  <si>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</si>
  <si>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</si>
  <si>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</si>
  <si>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</si>
  <si>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</si>
  <si>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</si>
  <si>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</si>
  <si>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</si>
  <si>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SUBSTITUIÇÃO DE MEIA-CHAVE</t>
  </si>
  <si>
    <t>N83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</si>
  <si>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</si>
  <si>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</si>
  <si>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</si>
  <si>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</si>
  <si>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</si>
  <si>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</si>
  <si>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</si>
  <si>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</si>
  <si>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</si>
  <si>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</si>
  <si>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PEDRA</t>
  </si>
  <si>
    <t>REFORÇO DE LASTRO</t>
  </si>
  <si>
    <t>V43</t>
  </si>
  <si>
    <t>PDM - POSICIONAMENTO - TRILHO</t>
  </si>
  <si>
    <t>TRILHO - POSICIONAMENTO</t>
  </si>
  <si>
    <t>V64</t>
  </si>
  <si>
    <t>SOLDA</t>
  </si>
  <si>
    <t>VIA - SOLDA</t>
  </si>
  <si>
    <t>V70</t>
  </si>
  <si>
    <t>DORMENTE - SUBSTITUIÇÂO</t>
  </si>
  <si>
    <t>V73</t>
  </si>
  <si>
    <t>TRILHO - SUBSTITUIÇÂO</t>
  </si>
  <si>
    <t>SUBSTITUIÇÃO DE TRILHO</t>
  </si>
  <si>
    <t>V74</t>
  </si>
  <si>
    <t>V77</t>
  </si>
  <si>
    <t>V80</t>
  </si>
  <si>
    <t>VIA - TRILHEIRO</t>
  </si>
  <si>
    <t>TRILHEIRO - RECOLHIMENTO DE TRILHO</t>
  </si>
  <si>
    <t>TRILHEIRO - RECOLHIMENTO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</si>
  <si>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</si>
  <si>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</si>
  <si>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</si>
  <si>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</si>
  <si>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</si>
  <si>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</si>
  <si>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</si>
  <si>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</si>
  <si>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VARRIÇÃO</t>
  </si>
  <si>
    <t>V90</t>
  </si>
  <si>
    <t>NIVELAMENTO</t>
  </si>
  <si>
    <t>V92</t>
  </si>
  <si>
    <t>PREPARAÇÃO DE BARRA</t>
  </si>
  <si>
    <t>TRILHO</t>
  </si>
  <si>
    <t xml:space="preserve">INSPEÇÃO </t>
  </si>
  <si>
    <t>V94</t>
  </si>
  <si>
    <t>POSICIONAMENTO DE TRILHO</t>
  </si>
  <si>
    <t>VIa - TURMA</t>
  </si>
  <si>
    <t>V97</t>
  </si>
  <si>
    <t>W48</t>
  </si>
  <si>
    <t>W50</t>
  </si>
  <si>
    <t>W53</t>
  </si>
  <si>
    <t>W54</t>
  </si>
  <si>
    <t>W55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</si>
  <si>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</si>
  <si>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</si>
  <si>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</si>
  <si>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</si>
  <si>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</si>
  <si>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</si>
  <si>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</si>
  <si>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</si>
  <si>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</si>
  <si>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</si>
  <si>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W98</t>
  </si>
  <si>
    <t>W99</t>
  </si>
  <si>
    <t>CONTROLE PERDAS</t>
  </si>
  <si>
    <t>ACASSIO (TF-662)</t>
  </si>
  <si>
    <t>ADRIANO (TP-694)</t>
  </si>
  <si>
    <t>ALLEF (TP-719)</t>
  </si>
  <si>
    <t>AMAURI (TF-515)</t>
  </si>
  <si>
    <t>ANDERSON (TF-680)</t>
  </si>
  <si>
    <t>ANISIO (TF-514)</t>
  </si>
  <si>
    <t>ANTONIO (TF-681)</t>
  </si>
  <si>
    <t>ANTÔNIO (TP-713)</t>
  </si>
  <si>
    <t>BRIGIDIO (TF-688)</t>
  </si>
  <si>
    <t>BRUNO (TF-525)</t>
  </si>
  <si>
    <t>CAIO (TMC-649)</t>
  </si>
  <si>
    <t>CLAUDIO (TMC-650)</t>
  </si>
  <si>
    <t>CLAUDOMIRO (TP)</t>
  </si>
  <si>
    <t>DANIEL (TP-724)</t>
  </si>
  <si>
    <t>DANILO (TP-837)</t>
  </si>
  <si>
    <t>DARCI (TMC-657)</t>
  </si>
  <si>
    <t>DENILSON (TF-512)</t>
  </si>
  <si>
    <t>DIEGO (TP-719)</t>
  </si>
  <si>
    <t>DIEGO (TP-723)</t>
  </si>
  <si>
    <t>DILL (TF-519)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</si>
  <si>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</si>
  <si>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</si>
  <si>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</si>
  <si>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</si>
  <si>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</si>
  <si>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</si>
  <si>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</si>
  <si>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</si>
  <si>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</si>
  <si>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</si>
  <si>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</si>
  <si>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</si>
  <si>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IAGO (TF-647)</t>
  </si>
  <si>
    <t>IGOR (TF-660)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</si>
  <si>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</si>
  <si>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</si>
  <si>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</si>
  <si>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</si>
  <si>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</si>
  <si>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</si>
  <si>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</si>
  <si>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</si>
  <si>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</si>
  <si>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</si>
  <si>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</si>
  <si>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</si>
  <si>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</si>
  <si>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</si>
  <si>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</si>
  <si>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</si>
  <si>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</si>
  <si>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(TP-723)</t>
  </si>
  <si>
    <t>LEÔNCIO (TF-526)</t>
  </si>
  <si>
    <t>LUCIANO (TP-805)</t>
  </si>
  <si>
    <t>MAIKSON (TF-666)</t>
  </si>
  <si>
    <t>MARCEL (TF-03)</t>
  </si>
  <si>
    <t>MARCOS (TF-520)</t>
  </si>
  <si>
    <t>MAURO (TP-868)</t>
  </si>
  <si>
    <t>MAURO TP-868)</t>
  </si>
  <si>
    <t>MAXSUEL (TP-878)</t>
  </si>
  <si>
    <t>MILTON (TMC-677)</t>
  </si>
  <si>
    <t>PEDRO (TP-696)</t>
  </si>
  <si>
    <t>QUINZEIRO (TP-720)</t>
  </si>
  <si>
    <t>RAFAEL (TP-868)</t>
  </si>
  <si>
    <t>RAFAEL (TP-869)</t>
  </si>
  <si>
    <t>RAIFRAN (TF-694)</t>
  </si>
  <si>
    <t>RAIMUNDO (TF-651)</t>
  </si>
  <si>
    <t>RENATO (TP-694)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</si>
  <si>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</si>
  <si>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</si>
  <si>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</si>
  <si>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</si>
  <si>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</si>
  <si>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</si>
  <si>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</si>
  <si>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</si>
  <si>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WASHINGTON (TP-696)</t>
  </si>
  <si>
    <t>WELLINGTON (TF-679)</t>
  </si>
  <si>
    <t>WEMERSON (TP-708)</t>
  </si>
  <si>
    <t>WILLIAN (TP-811)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</si>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</sst>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9" headerRowBorderDxfId="157" tableBorderDxfId="158">
  <autoFilter ref="A5:BS1001" xr:uid="{00000000-0009-0000-0100-000004000000}">
    <filterColumn colId="1">
      <filters>
        <dateGroupItem year="2026" month="2" day="14" dateTimeGrouping="day"/>
      </filters>
    </filterColumn>
  </autoFilter>
  <tableColumns count="71">
    <tableColumn id="72" xr3:uid="{4C32669F-915F-418F-8208-B8790655296E}" name="CHAVE" dataDxfId="155" totalsRowDxfId="156">
      <calculatedColumnFormula>D6&amp;B6</calculatedColumnFormula>
    </tableColumn>
    <tableColumn id="2" xr3:uid="{00000000-0010-0000-0000-000002000000}" name="DATA" dataDxfId="153" totalsRowDxfId="154"/>
    <tableColumn id="3" xr3:uid="{00000000-0010-0000-0000-000003000000}" name="Semana" dataDxfId="151" totalsRowDxfId="152">
      <calculatedColumnFormula>IF(BS_CONTROLE[[#This Row],[DATA]]="","",WEEKNUM(BS_CONTROLE[[#This Row],[DATA]]))</calculatedColumnFormula>
    </tableColumn>
    <tableColumn id="4" xr3:uid="{00000000-0010-0000-0000-000004000000}" name="ATIVO" dataDxfId="149" totalsRowDxfId="150"/>
    <tableColumn id="5" xr3:uid="{00000000-0010-0000-0000-000005000000}" name="*1" dataDxfId="147" totalsRowDxfId="148"/>
    <tableColumn id="6" xr3:uid="{00000000-0010-0000-0000-000006000000}" name="Atividade" dataDxfId="145" totalsRowDxfId="146"/>
    <tableColumn id="7" xr3:uid="{00000000-0010-0000-0000-000007000000}" name="Atividade - Inidicador" dataDxfId="143" totalsRowDxfId="144">
      <calculatedColumnFormula>IF(D6="","*",VLOOKUP(F6,BS_ATIVIDADE[],3,FALSE))</calculatedColumnFormula>
    </tableColumn>
    <tableColumn id="8" xr3:uid="{00000000-0010-0000-0000-000008000000}" name="Local - Partida" dataDxfId="141" totalsRowDxfId="142"/>
    <tableColumn id="9" xr3:uid="{00000000-0010-0000-0000-000009000000}" name="Local - Encerramento" dataDxfId="139" totalsRowDxfId="140"/>
    <tableColumn id="10" xr3:uid="{00000000-0010-0000-0000-00000A000000}" name="SUB" dataDxfId="137" totalsRowDxfId="138"/>
    <tableColumn id="11" xr3:uid="{00000000-0010-0000-0000-00000B000000}" name="KM - Inicio" dataDxfId="135" totalsRowDxfId="136"/>
    <tableColumn id="1" xr3:uid="{C7F06401-41AF-4331-BB80-3C6D59482EE8}" name="KM - Fim" dataDxfId="133" totalsRowDxfId="134"/>
    <tableColumn id="12" xr3:uid="{76343A4E-8303-406A-A5E0-63C7260A4A57}" name="Entre - Estações" dataDxfId="131" totalsRowDxfId="13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9" totalsRowDxfId="13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7" totalsRowDxfId="128"/>
    <tableColumn id="15" xr3:uid="{33FDE85D-8E68-459E-9FE7-0EC00F7BB747}" name="Duração" dataDxfId="125" totalsRowDxfId="126"/>
    <tableColumn id="16" xr3:uid="{5C6D7FBC-92B6-46A4-952F-F7FE21C5BAA7}" name="Quantidade" dataDxfId="123" totalsRowDxfId="124"/>
    <tableColumn id="17" xr3:uid="{FDC11720-3C12-439D-8EC7-6DAF9C0D6B39}" name="Unidade" dataDxfId="121" totalsRowDxfId="122">
      <calculatedColumnFormula>IFERROR(_xlfn.XLOOKUP(F6, BS_ATIVIDADE[ATIVIDADE],BS_ATIVIDADE[UNIDADE] ), "*")</calculatedColumnFormula>
    </tableColumn>
    <tableColumn id="18" xr3:uid="{BCA0A499-2094-4532-8014-368D28606E5D}" name="Gerência da Via" dataDxfId="119" totalsRowDxfId="12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7" totalsRowDxfId="11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13" totalsRowDxfId="114"/>
    <tableColumn id="22" xr3:uid="{DFEF78AE-8B53-46F3-AD03-3454DEDF087B}" name="Detalhe Programação" dataDxfId="111" totalsRowDxfId="112"/>
    <tableColumn id="23" xr3:uid="{39DF46A7-1E47-4884-ABDD-716038B81A14}" name="Programar para D+1" dataDxfId="109" totalsRowDxfId="110"/>
    <tableColumn id="24" xr3:uid="{245F036B-10DA-4ECA-BA94-26A5344CCEF3}" name="Confirmação programação" dataDxfId="107" totalsRowDxfId="108"/>
    <tableColumn id="25" xr3:uid="{43CCFA80-7132-4F4A-8A15-E043D2AA3648}" name="Prioridade" dataDxfId="105" totalsRowDxfId="106"/>
    <tableColumn id="26" xr3:uid="{C5042D0A-DA7E-4290-88CD-6D651BF5BEB5}" name="Qtd. Maquinista" dataDxfId="103" totalsRowDxfId="104"/>
    <tableColumn id="27" xr3:uid="{4977DF68-3EA2-4E6D-8EED-4E1766FA0BDF}" name="Tipo de Maquinista (Fixo / Escala)" dataDxfId="101" totalsRowDxfId="102"/>
    <tableColumn id="28" xr3:uid="{40443B6B-4B81-4B55-9EBE-B8D715EDB76F}" name="Tipo de Acionamento" dataDxfId="99" totalsRowDxfId="100"/>
    <tableColumn id="29" xr3:uid="{DEC4448E-539E-49B8-9E1E-5E9A707FB043}" name="Apresentação no lastro" dataDxfId="97" totalsRowDxfId="98"/>
    <tableColumn id="30" xr3:uid="{266EF831-EF58-44E8-A9E8-B5C97D21C3C6}" name="Ativo - 1" dataDxfId="95" totalsRowDxfId="96"/>
    <tableColumn id="31" xr3:uid="{02BB01E5-1025-4457-B4F3-F7C5C1CF4919}" name="Ativo - 2" dataDxfId="93" totalsRowDxfId="94"/>
    <tableColumn id="32" xr3:uid="{2359D120-CF87-470E-BAD2-D1ABC1F8F01D}" name="Vagões - Qtd." dataDxfId="91" totalsRowDxfId="92"/>
    <tableColumn id="33" xr3:uid="{1DC49078-C2FE-4DE4-BFA0-B33AE792D6A7}" name="*2" dataDxfId="89" totalsRowDxfId="90"/>
    <tableColumn id="34" xr3:uid="{C93EF654-9A3E-4569-81F7-89312CC7A716}" name="Atividade_1" dataDxfId="87" totalsRowDxfId="88">
      <calculatedColumnFormula>IF(BS_CONTROLE[[#This Row],[Atividade]]=0, "-", BS_CONTROLE[[#This Row],[Atividade]])</calculatedColumnFormula>
    </tableColumn>
    <tableColumn id="35" xr3:uid="{13AA732C-7335-4765-A3EC-1E50DD6899D8}" name="Atividade - PDM" dataDxfId="85" totalsRowDxfId="86">
      <calculatedColumnFormula>IF(BS_CONTROLE[[#This Row],[Atividade]]=0, "-", BS_CONTROLE[[#This Row],[Atividade]])</calculatedColumnFormula>
    </tableColumn>
    <tableColumn id="36" xr3:uid="{975A61B5-48DD-4EFF-B298-0AB5FCA15C43}" name="Local - Partida_2" dataDxfId="83" totalsRowDxfId="84">
      <calculatedColumnFormula>BS_CONTROLE[[#This Row],[Local - Partida]]</calculatedColumnFormula>
    </tableColumn>
    <tableColumn id="37" xr3:uid="{1BFA56E4-5E40-4E67-8394-2CF70076D606}" name="Local - Encerramento_3" dataDxfId="81" totalsRowDxfId="82">
      <calculatedColumnFormula>BS_CONTROLE[[#This Row],[Local - Encerramento]]</calculatedColumnFormula>
    </tableColumn>
    <tableColumn id="38" xr3:uid="{597423BA-A250-4C17-8F08-3835086A3D8D}" name="Entre-Locais" dataDxfId="79" totalsRowDxfId="80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7" totalsRowDxfId="78">
      <calculatedColumnFormula>IF(BS_CONTROLE[[#This Row],[SB]]=0, "-", BS_CONTROLE[[#This Row],[SB]])</calculatedColumnFormula>
    </tableColumn>
    <tableColumn id="40" xr3:uid="{71B9CC3C-5485-42B7-BDDD-9F720723C800}" name="SUB_5" dataDxfId="75" totalsRowDxfId="76">
      <calculatedColumnFormula>IF(BS_CONTROLE[[#This Row],[SUB]]=0, "-", BS_CONTROLE[[#This Row],[SUB]])</calculatedColumnFormula>
    </tableColumn>
    <tableColumn id="41" xr3:uid="{867F05E8-1DE4-4D7E-B28E-B463B0A69499}" name="KM - ínicio" dataDxfId="73" totalsRowDxfId="74">
      <calculatedColumnFormula>BS_CONTROLE[[#This Row],[KM - Inicio]]</calculatedColumnFormula>
    </tableColumn>
    <tableColumn id="42" xr3:uid="{000C4364-E0CB-4882-8FF0-8715A3D48779}" name="KM - Fim_6" dataDxfId="71" totalsRowDxfId="72">
      <calculatedColumnFormula>BS_CONTROLE[[#This Row],[KM - Inicio]]</calculatedColumnFormula>
    </tableColumn>
    <tableColumn id="43" xr3:uid="{E540CEE7-EA89-4175-8CE8-06DCA966F0C4}" name="HR Turma Pronta" dataDxfId="69" totalsRowDxfId="70"/>
    <tableColumn id="44" xr3:uid="{AF9FE2CF-EA53-4EA6-BCB4-7653603E0E96}" name="Inicio" dataDxfId="67" totalsRowDxfId="68"/>
    <tableColumn id="45" xr3:uid="{DEA98FA4-83FF-403C-AD00-DB19A1CC78ED}" name="Fim" dataDxfId="65" totalsRowDxfId="66"/>
    <tableColumn id="46" xr3:uid="{10653B1A-1982-454F-A553-9616E15464C8}" name="Inicio_7" dataDxfId="63" totalsRowDxfId="64"/>
    <tableColumn id="47" xr3:uid="{F5C6424F-7AEB-44E1-B16E-541B0A53E35B}" name="Fim_8" dataDxfId="61" totalsRowDxfId="62"/>
    <tableColumn id="48" xr3:uid="{6A1B9BFF-9282-4E93-9D60-E071C1327C22}" name="Inicio_9" dataDxfId="59" totalsRowDxfId="60"/>
    <tableColumn id="49" xr3:uid="{78E0A021-73C3-4449-BF9A-482D768E2AFE}" name="Fim_10" dataDxfId="57" totalsRowDxfId="58"/>
    <tableColumn id="51" xr3:uid="{BF669238-A66A-43C9-BBE9-ACDBDC8EC7DE}" name="TOTAL" dataDxfId="55" totalsRowDxfId="56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53" totalsRowDxfId="54"/>
    <tableColumn id="53" xr3:uid="{EE26E0DD-9239-42CC-BA39-4D84DC2571C5}" name="Quantidade_11" dataDxfId="51" totalsRowDxfId="52"/>
    <tableColumn id="54" xr3:uid="{A63BC761-A40B-4AA9-8EA2-76C64BB8A732}" name="Unidade_12" dataDxfId="49" totalsRowDxfId="50">
      <calculatedColumnFormula>IFERROR(_xlfn.XLOOKUP(AI6, BS_ATIVIDADE[ATIVIDADE],BS_ATIVIDADE[UNIDADE] ), "*")</calculatedColumnFormula>
    </tableColumn>
    <tableColumn id="55" xr3:uid="{6294D8C1-F9E4-493A-97D0-65FF08E013D6}" name="Gerência da Via_13" dataDxfId="47" totalsRowDxfId="48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5" totalsRowDxfId="46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43" totalsRowDxfId="4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41" totalsRowDxfId="42">
      <calculatedColumnFormula>BS_CONTROLE[[#This Row],[Responsavel pelo boletim]]</calculatedColumnFormula>
    </tableColumn>
    <tableColumn id="59" xr3:uid="{4B29D78D-24EC-401C-B279-B65BE6BA6255}" name="*3" dataDxfId="39" totalsRowDxfId="40"/>
    <tableColumn id="60" xr3:uid="{DAC26825-9FA1-4182-AA00-475D48F25A21}" name="Status" dataDxfId="37" totalsRowDxfId="38"/>
    <tableColumn id="61" xr3:uid="{42B5D7A2-FBA4-4BBD-8715-40039A226A66}" name="Prévia CCO 22h" dataDxfId="35" totalsRowDxfId="36"/>
    <tableColumn id="62" xr3:uid="{737F0119-536C-414B-8430-4214B662E168}" name="Prévia - 1" dataDxfId="33" totalsRowDxfId="34"/>
    <tableColumn id="63" xr3:uid="{27AD3CF7-9F49-43C1-BD63-BB3C5F7FEDDB}" name="Prévia - 2" dataDxfId="31" totalsRowDxfId="32"/>
    <tableColumn id="64" xr3:uid="{13100C32-E290-4E78-87B6-741D95B35692}" name="*4" dataDxfId="29" totalsRowDxfId="30"/>
    <tableColumn id="65" xr3:uid="{392D63DB-96D4-4E1D-9D92-5D352405C549}" name="Responsabilidade" dataDxfId="27" totalsRowDxfId="28"/>
    <tableColumn id="66" xr3:uid="{264A337A-656E-4AB5-A62D-3E1A9FC526BB}" name="Fechamento - Impacto" dataDxfId="25" totalsRowDxfId="26"/>
    <tableColumn id="67" xr3:uid="{4AF2C7AC-8C33-484A-818B-A9A44D3CC0F4}" name="Detalhe - Fechamento" dataDxfId="23" totalsRowDxfId="24"/>
    <tableColumn id="68" xr3:uid="{E3163C0C-0E81-4F0E-A6B9-A4416B92B441}" name="Justificativa" dataDxfId="21" totalsRowDxfId="22"/>
    <tableColumn id="69" xr3:uid="{2222D2A7-6A01-477C-AD01-7EBA230752CB}" name="Analise Prévia" dataDxfId="19" totalsRowDxfId="20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7" totalsRowDxfId="18">
      <calculatedColumnFormula>IF(OR(B6="",F6=""),"*",AY6/P6)</calculatedColumnFormula>
    </tableColumn>
    <tableColumn id="71" xr3:uid="{8CE16E77-292F-44A4-B1F7-4C7E8519168F}" name="QTD" dataDxfId="15" totalsRowDxfId="16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8"/>
    <tableColumn id="8" xr3:uid="{98E82858-1ECA-4DB3-8AE4-BBB972FC487D}" name="CORRELATO" dataDxfId="7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6" dataDxfId="5" headerRowBorderDxfId="3" tableBorderDxfId="4">
  <autoFilter ref="A1:A215" xr:uid="{0436727B-5FB8-4B0E-A1C6-DFB9231E4B16}"/>
  <tableColumns count="1">
    <tableColumn id="1" xr3:uid="{D0196BA9-8675-415E-BBE0-E5D0002285D2}" name="BLOCO" dataDxfId="2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BK1" activePane="topRight" state="frozen"/>
      <selection pane="topRight" activeCell="BO352" sqref="BO352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91" t="s">
        <v>583</v>
      </c>
      <c r="C1" s="192"/>
      <c r="D1" s="192"/>
      <c r="E1" s="3"/>
      <c r="F1" s="191" t="s">
        <v>584</v>
      </c>
      <c r="G1" s="192"/>
      <c r="H1" s="193"/>
      <c r="I1" s="192"/>
      <c r="J1" s="192"/>
      <c r="K1" s="192"/>
      <c r="L1" s="192"/>
      <c r="M1" s="192"/>
      <c r="N1" s="192"/>
      <c r="O1" s="192"/>
      <c r="P1" s="192"/>
      <c r="Q1" s="192"/>
      <c r="R1" s="192"/>
      <c r="S1" s="192"/>
      <c r="T1" s="192"/>
      <c r="U1" s="192"/>
      <c r="V1" s="192"/>
      <c r="W1" s="192"/>
      <c r="X1" s="192"/>
      <c r="Y1" s="192"/>
      <c r="Z1" s="192"/>
      <c r="AA1" s="192"/>
      <c r="AB1" s="192"/>
      <c r="AC1" s="192"/>
      <c r="AD1" s="192"/>
      <c r="AE1" s="192"/>
      <c r="AF1" s="192"/>
      <c r="AG1" s="194"/>
      <c r="AH1" s="5"/>
      <c r="AI1" s="198" t="s">
        <v>585</v>
      </c>
      <c r="AJ1" s="199"/>
      <c r="AK1" s="199"/>
      <c r="AL1" s="199"/>
      <c r="AM1" s="200"/>
      <c r="AN1" s="201"/>
      <c r="AO1" s="199"/>
      <c r="AP1" s="199"/>
      <c r="AQ1" s="199"/>
      <c r="AR1" s="199"/>
      <c r="AS1" s="199"/>
      <c r="AT1" s="199"/>
      <c r="AU1" s="199"/>
      <c r="AV1" s="199"/>
      <c r="AW1" s="199"/>
      <c r="AX1" s="199"/>
      <c r="AY1" s="199"/>
      <c r="AZ1" s="199"/>
      <c r="BA1" s="199"/>
      <c r="BB1" s="199"/>
      <c r="BC1" s="199"/>
      <c r="BD1" s="199"/>
      <c r="BE1" s="199"/>
      <c r="BF1" s="202"/>
      <c r="BG1" s="5"/>
      <c r="BH1" s="203" t="s">
        <v>586</v>
      </c>
      <c r="BI1" s="204"/>
      <c r="BJ1" s="204"/>
      <c r="BK1" s="205"/>
      <c r="BL1" s="5"/>
      <c r="BM1" s="195" t="s">
        <v>587</v>
      </c>
      <c r="BN1" s="196"/>
      <c r="BO1" s="196"/>
      <c r="BP1" s="196"/>
      <c r="BQ1" s="196"/>
      <c r="BR1" s="196"/>
      <c r="BS1" s="197"/>
      <c r="BT1" s="8"/>
    </row>
    <row r="2" spans="1:72" s="7" customFormat="1" ht="11.25">
      <c r="A2" s="1"/>
      <c r="B2" s="1"/>
      <c r="C2" s="2"/>
      <c r="D2" s="1"/>
      <c r="E2" s="3"/>
      <c r="F2" s="20" t="s">
        <v>588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589</v>
      </c>
      <c r="T2" s="21"/>
      <c r="U2" s="21"/>
      <c r="V2" s="21"/>
      <c r="W2" s="24"/>
      <c r="X2" s="21"/>
      <c r="Y2" s="22"/>
      <c r="Z2" s="4"/>
      <c r="AA2" s="20" t="s">
        <v>590</v>
      </c>
      <c r="AB2" s="21"/>
      <c r="AC2" s="21"/>
      <c r="AD2" s="21"/>
      <c r="AE2" s="21"/>
      <c r="AF2" s="21"/>
      <c r="AG2" s="22"/>
      <c r="AH2" s="5"/>
      <c r="AI2" s="198" t="s">
        <v>588</v>
      </c>
      <c r="AJ2" s="199"/>
      <c r="AK2" s="199"/>
      <c r="AL2" s="199"/>
      <c r="AM2" s="200"/>
      <c r="AN2" s="201"/>
      <c r="AO2" s="199"/>
      <c r="AP2" s="199"/>
      <c r="AQ2" s="202"/>
      <c r="AR2" s="6"/>
      <c r="AS2" s="198" t="s">
        <v>591</v>
      </c>
      <c r="AT2" s="199"/>
      <c r="AU2" s="199"/>
      <c r="AV2" s="199"/>
      <c r="AW2" s="199"/>
      <c r="AX2" s="199"/>
      <c r="AY2" s="202"/>
      <c r="AZ2" s="6"/>
      <c r="BA2" s="184" t="s">
        <v>592</v>
      </c>
      <c r="BB2" s="188"/>
      <c r="BC2" s="198" t="s">
        <v>589</v>
      </c>
      <c r="BD2" s="199"/>
      <c r="BE2" s="199"/>
      <c r="BF2" s="202"/>
      <c r="BG2" s="5"/>
      <c r="BH2" s="206"/>
      <c r="BI2" s="207"/>
      <c r="BJ2" s="207"/>
      <c r="BK2" s="208"/>
      <c r="BL2" s="5"/>
      <c r="BM2" s="209"/>
      <c r="BN2" s="210"/>
      <c r="BO2" s="210"/>
      <c r="BP2" s="210"/>
      <c r="BQ2" s="210"/>
      <c r="BR2" s="210"/>
      <c r="BS2" s="211"/>
      <c r="BT2" s="8"/>
    </row>
    <row r="3" spans="1:72" s="7" customFormat="1" ht="11.25">
      <c r="A3" s="1"/>
      <c r="B3" s="1"/>
      <c r="C3" s="2"/>
      <c r="D3" s="1"/>
      <c r="E3" s="48"/>
      <c r="F3" s="49" t="s">
        <v>593</v>
      </c>
      <c r="G3" s="50"/>
      <c r="H3" s="149" t="s">
        <v>594</v>
      </c>
      <c r="I3" s="51"/>
      <c r="J3" s="51"/>
      <c r="K3" s="51"/>
      <c r="L3" s="50"/>
      <c r="M3" s="51"/>
      <c r="N3" s="51"/>
      <c r="O3" s="49" t="s">
        <v>591</v>
      </c>
      <c r="P3" s="50"/>
      <c r="Q3" s="49" t="s">
        <v>595</v>
      </c>
      <c r="R3" s="50"/>
      <c r="S3" s="49" t="s">
        <v>596</v>
      </c>
      <c r="T3" s="51"/>
      <c r="U3" s="125"/>
      <c r="V3" s="50"/>
      <c r="W3" s="52" t="s">
        <v>597</v>
      </c>
      <c r="X3" s="53"/>
      <c r="Y3" s="54"/>
      <c r="Z3" s="55"/>
      <c r="AA3" s="56" t="s">
        <v>598</v>
      </c>
      <c r="AB3" s="57"/>
      <c r="AC3" s="57"/>
      <c r="AD3" s="58"/>
      <c r="AE3" s="59" t="s">
        <v>599</v>
      </c>
      <c r="AF3" s="60"/>
      <c r="AG3" s="61"/>
      <c r="AH3" s="62"/>
      <c r="AI3" s="184" t="s">
        <v>593</v>
      </c>
      <c r="AJ3" s="188"/>
      <c r="AK3" s="184" t="s">
        <v>594</v>
      </c>
      <c r="AL3" s="185"/>
      <c r="AM3" s="186"/>
      <c r="AN3" s="187"/>
      <c r="AO3" s="185"/>
      <c r="AP3" s="185"/>
      <c r="AQ3" s="188"/>
      <c r="AR3" s="63"/>
      <c r="AS3" s="189" t="s">
        <v>600</v>
      </c>
      <c r="AT3" s="190"/>
      <c r="AU3" s="189" t="s">
        <v>601</v>
      </c>
      <c r="AV3" s="190"/>
      <c r="AW3" s="189" t="s">
        <v>602</v>
      </c>
      <c r="AX3" s="190"/>
      <c r="AY3" s="63" t="s">
        <v>603</v>
      </c>
      <c r="AZ3" s="63"/>
      <c r="BA3" s="212"/>
      <c r="BB3" s="213"/>
      <c r="BC3" s="184" t="s">
        <v>596</v>
      </c>
      <c r="BD3" s="185"/>
      <c r="BE3" s="185"/>
      <c r="BF3" s="188"/>
      <c r="BG3" s="62"/>
      <c r="BH3" s="206"/>
      <c r="BI3" s="207"/>
      <c r="BJ3" s="207"/>
      <c r="BK3" s="208"/>
      <c r="BL3" s="62"/>
      <c r="BM3" s="195" t="s">
        <v>604</v>
      </c>
      <c r="BN3" s="196"/>
      <c r="BO3" s="196"/>
      <c r="BP3" s="197"/>
      <c r="BQ3" s="195" t="s">
        <v>605</v>
      </c>
      <c r="BR3" s="196"/>
      <c r="BS3" s="197"/>
      <c r="BT3" s="155"/>
    </row>
    <row r="4" spans="1:72" s="8" customFormat="1" ht="11.25">
      <c r="A4" s="39" t="s">
        <v>606</v>
      </c>
      <c r="B4" s="40" t="s">
        <v>607</v>
      </c>
      <c r="C4" s="41" t="s">
        <v>606</v>
      </c>
      <c r="D4" s="42" t="s">
        <v>608</v>
      </c>
      <c r="E4" s="43"/>
      <c r="F4" s="42" t="s">
        <v>608</v>
      </c>
      <c r="G4" s="39" t="s">
        <v>606</v>
      </c>
      <c r="H4" s="117" t="s">
        <v>607</v>
      </c>
      <c r="I4" s="40" t="s">
        <v>607</v>
      </c>
      <c r="J4" s="40" t="s">
        <v>607</v>
      </c>
      <c r="K4" s="40" t="s">
        <v>607</v>
      </c>
      <c r="L4" s="40" t="s">
        <v>607</v>
      </c>
      <c r="M4" s="40" t="s">
        <v>607</v>
      </c>
      <c r="N4" s="40" t="s">
        <v>607</v>
      </c>
      <c r="O4" s="40" t="s">
        <v>607</v>
      </c>
      <c r="P4" s="40" t="s">
        <v>607</v>
      </c>
      <c r="Q4" s="40" t="s">
        <v>607</v>
      </c>
      <c r="R4" s="39" t="s">
        <v>606</v>
      </c>
      <c r="S4" s="42" t="s">
        <v>608</v>
      </c>
      <c r="T4" s="42" t="s">
        <v>608</v>
      </c>
      <c r="U4" s="39" t="s">
        <v>606</v>
      </c>
      <c r="V4" s="44" t="s">
        <v>607</v>
      </c>
      <c r="W4" s="44" t="s">
        <v>607</v>
      </c>
      <c r="X4" s="42" t="s">
        <v>608</v>
      </c>
      <c r="Y4" s="42" t="s">
        <v>608</v>
      </c>
      <c r="Z4" s="42" t="s">
        <v>608</v>
      </c>
      <c r="AA4" s="40" t="s">
        <v>607</v>
      </c>
      <c r="AB4" s="42" t="s">
        <v>608</v>
      </c>
      <c r="AC4" s="42" t="s">
        <v>608</v>
      </c>
      <c r="AD4" s="40" t="s">
        <v>607</v>
      </c>
      <c r="AE4" s="40" t="s">
        <v>607</v>
      </c>
      <c r="AF4" s="40" t="s">
        <v>607</v>
      </c>
      <c r="AG4" s="40" t="s">
        <v>607</v>
      </c>
      <c r="AH4" s="45"/>
      <c r="AI4" s="42" t="s">
        <v>608</v>
      </c>
      <c r="AJ4" s="39" t="s">
        <v>606</v>
      </c>
      <c r="AK4" s="40" t="s">
        <v>607</v>
      </c>
      <c r="AL4" s="40" t="s">
        <v>607</v>
      </c>
      <c r="AM4" s="119" t="s">
        <v>607</v>
      </c>
      <c r="AN4" s="117" t="s">
        <v>607</v>
      </c>
      <c r="AO4" s="40" t="s">
        <v>607</v>
      </c>
      <c r="AP4" s="40" t="s">
        <v>607</v>
      </c>
      <c r="AQ4" s="40" t="s">
        <v>607</v>
      </c>
      <c r="AR4" s="40" t="s">
        <v>607</v>
      </c>
      <c r="AS4" s="40" t="s">
        <v>607</v>
      </c>
      <c r="AT4" s="40" t="s">
        <v>607</v>
      </c>
      <c r="AU4" s="40" t="s">
        <v>607</v>
      </c>
      <c r="AV4" s="40" t="s">
        <v>607</v>
      </c>
      <c r="AW4" s="40" t="s">
        <v>607</v>
      </c>
      <c r="AX4" s="40" t="s">
        <v>607</v>
      </c>
      <c r="AY4" s="39" t="s">
        <v>606</v>
      </c>
      <c r="AZ4" s="42" t="s">
        <v>608</v>
      </c>
      <c r="BA4" s="40" t="s">
        <v>607</v>
      </c>
      <c r="BB4" s="39" t="s">
        <v>606</v>
      </c>
      <c r="BC4" s="42" t="s">
        <v>608</v>
      </c>
      <c r="BD4" s="42" t="s">
        <v>608</v>
      </c>
      <c r="BE4" s="39" t="s">
        <v>606</v>
      </c>
      <c r="BF4" s="117" t="s">
        <v>607</v>
      </c>
      <c r="BG4" s="46" t="s">
        <v>609</v>
      </c>
      <c r="BH4" s="40" t="s">
        <v>607</v>
      </c>
      <c r="BI4" s="40" t="s">
        <v>607</v>
      </c>
      <c r="BJ4" s="40" t="s">
        <v>607</v>
      </c>
      <c r="BK4" s="40" t="s">
        <v>607</v>
      </c>
      <c r="BL4" s="46" t="s">
        <v>609</v>
      </c>
      <c r="BM4" s="42" t="s">
        <v>608</v>
      </c>
      <c r="BN4" s="42" t="s">
        <v>608</v>
      </c>
      <c r="BO4" s="42" t="s">
        <v>608</v>
      </c>
      <c r="BP4" s="40" t="s">
        <v>607</v>
      </c>
      <c r="BQ4" s="39" t="s">
        <v>606</v>
      </c>
      <c r="BR4" s="39" t="s">
        <v>606</v>
      </c>
      <c r="BS4" s="39" t="s">
        <v>606</v>
      </c>
    </row>
    <row r="5" spans="1:72" s="7" customFormat="1" ht="14.25" customHeight="1">
      <c r="A5" s="123" t="s">
        <v>610</v>
      </c>
      <c r="B5" s="123" t="s">
        <v>611</v>
      </c>
      <c r="C5" s="123" t="s">
        <v>612</v>
      </c>
      <c r="D5" s="123" t="s">
        <v>613</v>
      </c>
      <c r="E5" s="131" t="s">
        <v>614</v>
      </c>
      <c r="F5" s="123" t="s">
        <v>615</v>
      </c>
      <c r="G5" s="123" t="s">
        <v>616</v>
      </c>
      <c r="H5" s="123" t="s">
        <v>617</v>
      </c>
      <c r="I5" s="123" t="s">
        <v>618</v>
      </c>
      <c r="J5" s="123" t="s">
        <v>1</v>
      </c>
      <c r="K5" s="123" t="s">
        <v>619</v>
      </c>
      <c r="L5" s="123" t="s">
        <v>620</v>
      </c>
      <c r="M5" s="123" t="s">
        <v>621</v>
      </c>
      <c r="N5" s="123" t="s">
        <v>5</v>
      </c>
      <c r="O5" s="123" t="s">
        <v>622</v>
      </c>
      <c r="P5" s="123" t="s">
        <v>623</v>
      </c>
      <c r="Q5" s="123" t="s">
        <v>624</v>
      </c>
      <c r="R5" s="123" t="s">
        <v>625</v>
      </c>
      <c r="S5" s="123" t="s">
        <v>626</v>
      </c>
      <c r="T5" s="123" t="s">
        <v>627</v>
      </c>
      <c r="U5" s="123" t="s">
        <v>4</v>
      </c>
      <c r="V5" s="123" t="s">
        <v>628</v>
      </c>
      <c r="W5" s="123" t="s">
        <v>629</v>
      </c>
      <c r="X5" s="123" t="s">
        <v>630</v>
      </c>
      <c r="Y5" s="123" t="s">
        <v>631</v>
      </c>
      <c r="Z5" s="123" t="s">
        <v>411</v>
      </c>
      <c r="AA5" s="123" t="s">
        <v>632</v>
      </c>
      <c r="AB5" s="123" t="s">
        <v>633</v>
      </c>
      <c r="AC5" s="123" t="s">
        <v>634</v>
      </c>
      <c r="AD5" s="123" t="s">
        <v>635</v>
      </c>
      <c r="AE5" s="123" t="s">
        <v>636</v>
      </c>
      <c r="AF5" s="123" t="s">
        <v>637</v>
      </c>
      <c r="AG5" s="123" t="s">
        <v>638</v>
      </c>
      <c r="AH5" s="154" t="s">
        <v>639</v>
      </c>
      <c r="AI5" s="123" t="s">
        <v>640</v>
      </c>
      <c r="AJ5" s="123" t="s">
        <v>641</v>
      </c>
      <c r="AK5" s="123" t="s">
        <v>642</v>
      </c>
      <c r="AL5" s="123" t="s">
        <v>643</v>
      </c>
      <c r="AM5" s="123" t="s">
        <v>644</v>
      </c>
      <c r="AN5" s="123" t="s">
        <v>645</v>
      </c>
      <c r="AO5" s="123" t="s">
        <v>646</v>
      </c>
      <c r="AP5" s="123" t="s">
        <v>647</v>
      </c>
      <c r="AQ5" s="123" t="s">
        <v>648</v>
      </c>
      <c r="AR5" s="123" t="s">
        <v>649</v>
      </c>
      <c r="AS5" s="123" t="s">
        <v>650</v>
      </c>
      <c r="AT5" s="123" t="s">
        <v>651</v>
      </c>
      <c r="AU5" s="123" t="s">
        <v>652</v>
      </c>
      <c r="AV5" s="123" t="s">
        <v>653</v>
      </c>
      <c r="AW5" s="123" t="s">
        <v>654</v>
      </c>
      <c r="AX5" s="123" t="s">
        <v>655</v>
      </c>
      <c r="AY5" s="123" t="s">
        <v>603</v>
      </c>
      <c r="AZ5" s="123" t="s">
        <v>656</v>
      </c>
      <c r="BA5" s="123" t="s">
        <v>657</v>
      </c>
      <c r="BB5" s="123" t="s">
        <v>658</v>
      </c>
      <c r="BC5" s="123" t="s">
        <v>659</v>
      </c>
      <c r="BD5" s="123" t="s">
        <v>660</v>
      </c>
      <c r="BE5" s="123" t="s">
        <v>661</v>
      </c>
      <c r="BF5" s="123" t="s">
        <v>662</v>
      </c>
      <c r="BG5" s="154" t="s">
        <v>663</v>
      </c>
      <c r="BH5" s="123" t="s">
        <v>664</v>
      </c>
      <c r="BI5" s="123" t="s">
        <v>665</v>
      </c>
      <c r="BJ5" s="123" t="s">
        <v>666</v>
      </c>
      <c r="BK5" s="123" t="s">
        <v>667</v>
      </c>
      <c r="BL5" s="154" t="s">
        <v>668</v>
      </c>
      <c r="BM5" s="123" t="s">
        <v>669</v>
      </c>
      <c r="BN5" s="123" t="s">
        <v>670</v>
      </c>
      <c r="BO5" s="123" t="s">
        <v>671</v>
      </c>
      <c r="BP5" s="123" t="s">
        <v>672</v>
      </c>
      <c r="BQ5" s="123" t="s">
        <v>673</v>
      </c>
      <c r="BR5" s="123" t="s">
        <v>674</v>
      </c>
      <c r="BS5" s="123" t="s">
        <v>675</v>
      </c>
      <c r="BT5" s="8" t="s">
        <v>676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677</v>
      </c>
      <c r="E6" s="159"/>
      <c r="F6" s="126" t="s">
        <v>678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679</v>
      </c>
      <c r="M6" s="105" t="s">
        <v>680</v>
      </c>
      <c r="N6" s="150" t="s">
        <v>681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682</v>
      </c>
      <c r="W6" s="151" t="s">
        <v>683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679</v>
      </c>
      <c r="AD6" s="107">
        <v>0.29166666666666669</v>
      </c>
      <c r="AE6" s="105">
        <v>6249</v>
      </c>
      <c r="AF6" s="105" t="s">
        <v>679</v>
      </c>
      <c r="AG6" s="105" t="s">
        <v>679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684</v>
      </c>
      <c r="BK6" s="18" t="s">
        <v>685</v>
      </c>
      <c r="BL6" s="16"/>
      <c r="BM6" s="130" t="s">
        <v>445</v>
      </c>
      <c r="BN6" s="130" t="s">
        <v>445</v>
      </c>
      <c r="BO6" s="130" t="s">
        <v>445</v>
      </c>
      <c r="BP6" s="18" t="s">
        <v>679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686</v>
      </c>
      <c r="E7" s="159"/>
      <c r="F7" s="126" t="s">
        <v>687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682</v>
      </c>
      <c r="W7" s="151" t="s">
        <v>688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679</v>
      </c>
      <c r="AD7" s="107">
        <v>0.29166666666666669</v>
      </c>
      <c r="AE7" s="105">
        <v>6242</v>
      </c>
      <c r="AF7" s="105" t="s">
        <v>679</v>
      </c>
      <c r="AG7" s="105" t="s">
        <v>679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689</v>
      </c>
      <c r="BK7" s="17" t="s">
        <v>689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690</v>
      </c>
      <c r="E8" s="159"/>
      <c r="F8" s="126" t="s">
        <v>687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691</v>
      </c>
      <c r="E9" s="159">
        <v>4</v>
      </c>
      <c r="F9" s="126" t="s">
        <v>692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693</v>
      </c>
      <c r="E12" s="159"/>
      <c r="F12" s="126" t="s">
        <v>694</v>
      </c>
      <c r="G12" s="142" t="str">
        <f>IF(D12="","*",VLOOKUP(F12,BS_ATIVIDADE[],3,FALSE))</f>
        <v>SOLDA</v>
      </c>
      <c r="H12" s="106" t="s">
        <v>679</v>
      </c>
      <c r="I12" s="106" t="s">
        <v>679</v>
      </c>
      <c r="J12" s="105">
        <v>70</v>
      </c>
      <c r="K12" s="105">
        <v>134.9</v>
      </c>
      <c r="L12" s="105" t="s">
        <v>679</v>
      </c>
      <c r="M12" s="105" t="s">
        <v>695</v>
      </c>
      <c r="N12" s="150" t="s">
        <v>696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697</v>
      </c>
      <c r="W12" s="151" t="s">
        <v>698</v>
      </c>
      <c r="X12" s="104" t="s">
        <v>421</v>
      </c>
      <c r="Y12" s="129" t="s">
        <v>424</v>
      </c>
      <c r="Z12" s="104"/>
      <c r="AA12" s="105" t="s">
        <v>679</v>
      </c>
      <c r="AB12" s="126"/>
      <c r="AC12" s="126"/>
      <c r="AD12" s="107" t="s">
        <v>679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699</v>
      </c>
      <c r="BG12" s="16"/>
      <c r="BH12" s="17">
        <v>0</v>
      </c>
      <c r="BI12" s="17"/>
      <c r="BJ12" s="17" t="s">
        <v>700</v>
      </c>
      <c r="BK12" s="18" t="s">
        <v>700</v>
      </c>
      <c r="BL12" s="16"/>
      <c r="BM12" s="130" t="s">
        <v>451</v>
      </c>
      <c r="BN12" s="130" t="s">
        <v>451</v>
      </c>
      <c r="BO12" s="130" t="s">
        <v>451</v>
      </c>
      <c r="BP12" s="18" t="s">
        <v>700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701</v>
      </c>
      <c r="E13" s="159"/>
      <c r="F13" s="126" t="s">
        <v>702</v>
      </c>
      <c r="G13" s="142" t="str">
        <f>IF(D13="","*",VLOOKUP(F13,BS_ATIVIDADE[],3,FALSE))</f>
        <v>EXPANSÃO</v>
      </c>
      <c r="H13" s="106" t="s">
        <v>679</v>
      </c>
      <c r="I13" s="106" t="s">
        <v>679</v>
      </c>
      <c r="J13" s="105">
        <v>170</v>
      </c>
      <c r="K13" s="105">
        <v>114.045</v>
      </c>
      <c r="L13" s="105" t="s">
        <v>679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703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704</v>
      </c>
      <c r="W13" s="151" t="s">
        <v>698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679</v>
      </c>
      <c r="AD13" s="107">
        <v>0.29166666666666669</v>
      </c>
      <c r="AE13" s="105">
        <v>6249</v>
      </c>
      <c r="AF13" s="105" t="s">
        <v>679</v>
      </c>
      <c r="AG13" s="105" t="s">
        <v>679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704</v>
      </c>
      <c r="BG13" s="16"/>
      <c r="BH13" s="17">
        <v>0</v>
      </c>
      <c r="BI13" s="17"/>
      <c r="BJ13" s="17" t="s">
        <v>705</v>
      </c>
      <c r="BK13" s="18" t="s">
        <v>705</v>
      </c>
      <c r="BL13" s="16"/>
      <c r="BM13" s="130" t="s">
        <v>447</v>
      </c>
      <c r="BN13" s="130" t="s">
        <v>471</v>
      </c>
      <c r="BO13" s="130" t="s">
        <v>471</v>
      </c>
      <c r="BP13" s="18" t="s">
        <v>705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706</v>
      </c>
      <c r="E14" s="159"/>
      <c r="F14" s="126" t="s">
        <v>687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679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707</v>
      </c>
      <c r="W14" s="151" t="s">
        <v>688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679</v>
      </c>
      <c r="AD14" s="107" t="s">
        <v>679</v>
      </c>
      <c r="AE14" s="105" t="s">
        <v>679</v>
      </c>
      <c r="AF14" s="105" t="s">
        <v>679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708</v>
      </c>
      <c r="AL14" s="31" t="s">
        <v>708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707</v>
      </c>
      <c r="BG14" s="16"/>
      <c r="BH14" s="17">
        <v>0</v>
      </c>
      <c r="BI14" s="17"/>
      <c r="BJ14" s="17" t="s">
        <v>709</v>
      </c>
      <c r="BK14" s="18" t="s">
        <v>709</v>
      </c>
      <c r="BL14" s="16"/>
      <c r="BM14" s="130" t="s">
        <v>451</v>
      </c>
      <c r="BN14" s="130" t="s">
        <v>451</v>
      </c>
      <c r="BO14" s="130" t="s">
        <v>451</v>
      </c>
      <c r="BP14" s="18" t="s">
        <v>709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677</v>
      </c>
      <c r="E15" s="159"/>
      <c r="F15" s="126" t="s">
        <v>687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682</v>
      </c>
      <c r="W15" s="151" t="s">
        <v>688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679</v>
      </c>
      <c r="AD15" s="107">
        <v>0.29166666666666669</v>
      </c>
      <c r="AE15" s="105">
        <v>6249</v>
      </c>
      <c r="AF15" s="105" t="s">
        <v>679</v>
      </c>
      <c r="AG15" s="105" t="s">
        <v>679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682</v>
      </c>
      <c r="BG15" s="16"/>
      <c r="BH15" s="17">
        <v>0</v>
      </c>
      <c r="BI15" s="17"/>
      <c r="BJ15" s="17" t="s">
        <v>709</v>
      </c>
      <c r="BK15" s="18" t="s">
        <v>709</v>
      </c>
      <c r="BL15" s="16"/>
      <c r="BM15" s="130" t="s">
        <v>451</v>
      </c>
      <c r="BN15" s="130" t="s">
        <v>451</v>
      </c>
      <c r="BO15" s="130" t="s">
        <v>451</v>
      </c>
      <c r="BP15" s="18" t="s">
        <v>709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710</v>
      </c>
      <c r="E16" s="159"/>
      <c r="F16" s="126" t="s">
        <v>711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712</v>
      </c>
      <c r="W16" s="151" t="s">
        <v>713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679</v>
      </c>
      <c r="AD16" s="107">
        <v>0.29166666666666669</v>
      </c>
      <c r="AE16" s="105">
        <v>9341</v>
      </c>
      <c r="AF16" s="105" t="s">
        <v>679</v>
      </c>
      <c r="AG16" s="105" t="s">
        <v>679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712</v>
      </c>
      <c r="BG16" s="16"/>
      <c r="BH16" s="17">
        <v>0</v>
      </c>
      <c r="BI16" s="17"/>
      <c r="BJ16" s="17" t="s">
        <v>714</v>
      </c>
      <c r="BK16" s="18" t="s">
        <v>709</v>
      </c>
      <c r="BL16" s="16"/>
      <c r="BM16" s="130" t="s">
        <v>451</v>
      </c>
      <c r="BN16" s="130" t="s">
        <v>451</v>
      </c>
      <c r="BO16" s="130" t="s">
        <v>451</v>
      </c>
      <c r="BP16" s="18" t="s">
        <v>709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710</v>
      </c>
      <c r="E17" s="159"/>
      <c r="F17" s="126" t="s">
        <v>715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679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712</v>
      </c>
      <c r="W17" s="151" t="s">
        <v>716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679</v>
      </c>
      <c r="AD17" s="107">
        <v>0.29166666666666669</v>
      </c>
      <c r="AE17" s="105">
        <v>9341</v>
      </c>
      <c r="AF17" s="105" t="s">
        <v>679</v>
      </c>
      <c r="AG17" s="105" t="s">
        <v>679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712</v>
      </c>
      <c r="BG17" s="16"/>
      <c r="BH17" s="17">
        <v>0</v>
      </c>
      <c r="BI17" s="17"/>
      <c r="BJ17" s="17" t="s">
        <v>714</v>
      </c>
      <c r="BK17" s="18" t="s">
        <v>709</v>
      </c>
      <c r="BL17" s="16"/>
      <c r="BM17" s="130" t="s">
        <v>451</v>
      </c>
      <c r="BN17" s="130" t="s">
        <v>451</v>
      </c>
      <c r="BO17" s="130" t="s">
        <v>451</v>
      </c>
      <c r="BP17" s="18" t="s">
        <v>709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686</v>
      </c>
      <c r="E19" s="159"/>
      <c r="F19" s="126" t="s">
        <v>687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682</v>
      </c>
      <c r="W19" s="151" t="s">
        <v>688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679</v>
      </c>
      <c r="AD19" s="107">
        <v>0.29166666666666669</v>
      </c>
      <c r="AE19" s="105">
        <v>6242</v>
      </c>
      <c r="AF19" s="105" t="s">
        <v>679</v>
      </c>
      <c r="AG19" s="105" t="s">
        <v>679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682</v>
      </c>
      <c r="BG19" s="16"/>
      <c r="BH19" s="17">
        <v>0</v>
      </c>
      <c r="BI19" s="17"/>
      <c r="BJ19" s="17" t="s">
        <v>717</v>
      </c>
      <c r="BK19" s="18" t="s">
        <v>717</v>
      </c>
      <c r="BL19" s="16"/>
      <c r="BM19" s="130" t="s">
        <v>451</v>
      </c>
      <c r="BN19" s="130" t="s">
        <v>451</v>
      </c>
      <c r="BO19" s="130" t="s">
        <v>451</v>
      </c>
      <c r="BP19" s="18" t="s">
        <v>717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718</v>
      </c>
      <c r="E20" s="159"/>
      <c r="F20" s="126" t="s">
        <v>719</v>
      </c>
      <c r="G20" s="142" t="str">
        <f>IF(D20="","*",VLOOKUP(F20,BS_ATIVIDADE[],3,FALSE))</f>
        <v>DORMENTE - SUBSTITUIÇÂO</v>
      </c>
      <c r="H20" s="105" t="s">
        <v>679</v>
      </c>
      <c r="I20" s="105" t="s">
        <v>679</v>
      </c>
      <c r="J20" s="105">
        <v>56</v>
      </c>
      <c r="K20" s="105">
        <v>205</v>
      </c>
      <c r="L20" s="105" t="s">
        <v>679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720</v>
      </c>
      <c r="W20" s="151" t="s">
        <v>721</v>
      </c>
      <c r="X20" s="104" t="s">
        <v>421</v>
      </c>
      <c r="Y20" s="129" t="s">
        <v>424</v>
      </c>
      <c r="Z20" s="104"/>
      <c r="AA20" s="105" t="s">
        <v>679</v>
      </c>
      <c r="AB20" s="126" t="s">
        <v>679</v>
      </c>
      <c r="AC20" s="126" t="s">
        <v>679</v>
      </c>
      <c r="AD20" s="107" t="s">
        <v>679</v>
      </c>
      <c r="AE20" s="105" t="s">
        <v>679</v>
      </c>
      <c r="AF20" s="105" t="s">
        <v>679</v>
      </c>
      <c r="AG20" s="105" t="s">
        <v>679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720</v>
      </c>
      <c r="BG20" s="16"/>
      <c r="BH20" s="17">
        <v>0</v>
      </c>
      <c r="BI20" s="17"/>
      <c r="BJ20" s="17" t="s">
        <v>722</v>
      </c>
      <c r="BK20" s="18" t="s">
        <v>723</v>
      </c>
      <c r="BL20" s="16"/>
      <c r="BM20" s="130" t="s">
        <v>451</v>
      </c>
      <c r="BN20" s="130" t="s">
        <v>451</v>
      </c>
      <c r="BO20" s="130" t="s">
        <v>451</v>
      </c>
      <c r="BP20" s="18" t="s">
        <v>723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724</v>
      </c>
      <c r="E21" s="159"/>
      <c r="F21" s="126" t="s">
        <v>678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725</v>
      </c>
      <c r="N21" s="150" t="s">
        <v>726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727</v>
      </c>
      <c r="W21" s="151" t="s">
        <v>728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679</v>
      </c>
      <c r="AD21" s="107">
        <v>0.29166666666666669</v>
      </c>
      <c r="AE21" s="105">
        <v>7629</v>
      </c>
      <c r="AF21" s="105" t="s">
        <v>679</v>
      </c>
      <c r="AG21" s="105" t="s">
        <v>679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727</v>
      </c>
      <c r="BG21" s="16"/>
      <c r="BH21" s="17">
        <v>2</v>
      </c>
      <c r="BI21" s="17"/>
      <c r="BJ21" s="17" t="s">
        <v>729</v>
      </c>
      <c r="BK21" s="18" t="s">
        <v>729</v>
      </c>
      <c r="BL21" s="16"/>
      <c r="BM21" s="130" t="s">
        <v>445</v>
      </c>
      <c r="BN21" s="130" t="s">
        <v>445</v>
      </c>
      <c r="BO21" s="130" t="s">
        <v>445</v>
      </c>
      <c r="BP21" s="18" t="s">
        <v>679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730</v>
      </c>
      <c r="E22" s="159"/>
      <c r="F22" s="126" t="s">
        <v>731</v>
      </c>
      <c r="G22" s="142" t="str">
        <f>IF(D22="","*",VLOOKUP(F22,BS_ATIVIDADE[],3,FALSE))</f>
        <v>OUTROS</v>
      </c>
      <c r="H22" s="105" t="s">
        <v>679</v>
      </c>
      <c r="I22" s="105" t="s">
        <v>679</v>
      </c>
      <c r="J22" s="105">
        <v>56</v>
      </c>
      <c r="K22" s="105">
        <v>168</v>
      </c>
      <c r="L22" s="105" t="s">
        <v>679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732</v>
      </c>
      <c r="W22" s="151" t="s">
        <v>733</v>
      </c>
      <c r="X22" s="104" t="s">
        <v>421</v>
      </c>
      <c r="Y22" s="129" t="s">
        <v>424</v>
      </c>
      <c r="Z22" s="104"/>
      <c r="AA22" s="105" t="s">
        <v>679</v>
      </c>
      <c r="AB22" s="126" t="s">
        <v>679</v>
      </c>
      <c r="AC22" s="126" t="s">
        <v>679</v>
      </c>
      <c r="AD22" s="107" t="s">
        <v>679</v>
      </c>
      <c r="AE22" s="105" t="s">
        <v>679</v>
      </c>
      <c r="AF22" s="105" t="s">
        <v>679</v>
      </c>
      <c r="AG22" s="105" t="s">
        <v>679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732</v>
      </c>
      <c r="BG22" s="16"/>
      <c r="BH22" s="17">
        <v>0</v>
      </c>
      <c r="BI22" s="17"/>
      <c r="BJ22" s="17" t="s">
        <v>734</v>
      </c>
      <c r="BK22" s="18" t="s">
        <v>723</v>
      </c>
      <c r="BL22" s="16"/>
      <c r="BM22" s="130" t="s">
        <v>451</v>
      </c>
      <c r="BN22" s="130" t="s">
        <v>451</v>
      </c>
      <c r="BO22" s="130" t="s">
        <v>451</v>
      </c>
      <c r="BP22" s="18" t="s">
        <v>723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735</v>
      </c>
      <c r="E23" s="159"/>
      <c r="F23" s="126" t="s">
        <v>736</v>
      </c>
      <c r="G23" s="142" t="str">
        <f>IF(D23="","*",VLOOKUP(F23,BS_ATIVIDADE[],3,FALSE))</f>
        <v>AMV</v>
      </c>
      <c r="H23" s="105" t="s">
        <v>679</v>
      </c>
      <c r="I23" s="105" t="s">
        <v>679</v>
      </c>
      <c r="J23" s="105">
        <v>56</v>
      </c>
      <c r="K23" s="105">
        <v>157.9</v>
      </c>
      <c r="L23" s="105" t="s">
        <v>679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737</v>
      </c>
      <c r="W23" s="151" t="s">
        <v>738</v>
      </c>
      <c r="X23" s="104" t="s">
        <v>421</v>
      </c>
      <c r="Y23" s="129" t="s">
        <v>424</v>
      </c>
      <c r="Z23" s="104"/>
      <c r="AA23" s="105" t="s">
        <v>679</v>
      </c>
      <c r="AB23" s="126" t="s">
        <v>679</v>
      </c>
      <c r="AC23" s="126" t="s">
        <v>679</v>
      </c>
      <c r="AD23" s="107" t="s">
        <v>679</v>
      </c>
      <c r="AE23" s="105" t="s">
        <v>679</v>
      </c>
      <c r="AF23" s="105" t="s">
        <v>679</v>
      </c>
      <c r="AG23" s="105" t="s">
        <v>679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737</v>
      </c>
      <c r="BG23" s="16"/>
      <c r="BH23" s="17">
        <v>0</v>
      </c>
      <c r="BI23" s="17"/>
      <c r="BJ23" s="17" t="s">
        <v>739</v>
      </c>
      <c r="BK23" s="18" t="s">
        <v>739</v>
      </c>
      <c r="BL23" s="16"/>
      <c r="BM23" s="130" t="s">
        <v>430</v>
      </c>
      <c r="BN23" s="130" t="s">
        <v>455</v>
      </c>
      <c r="BO23" s="130" t="s">
        <v>517</v>
      </c>
      <c r="BP23" s="18" t="s">
        <v>739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691</v>
      </c>
      <c r="E26" s="159">
        <v>4</v>
      </c>
      <c r="F26" s="126" t="s">
        <v>692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740</v>
      </c>
      <c r="W26" s="151" t="s">
        <v>741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679</v>
      </c>
      <c r="AF26" s="105" t="s">
        <v>679</v>
      </c>
      <c r="AG26" s="105" t="s">
        <v>679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740</v>
      </c>
      <c r="BG26" s="16"/>
      <c r="BH26" s="17">
        <v>0</v>
      </c>
      <c r="BI26" s="17"/>
      <c r="BJ26" s="17" t="s">
        <v>742</v>
      </c>
      <c r="BK26" s="18" t="s">
        <v>743</v>
      </c>
      <c r="BL26" s="16"/>
      <c r="BM26" s="130" t="s">
        <v>451</v>
      </c>
      <c r="BN26" s="130" t="s">
        <v>451</v>
      </c>
      <c r="BO26" s="130" t="s">
        <v>451</v>
      </c>
      <c r="BP26" s="18" t="s">
        <v>743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744</v>
      </c>
      <c r="E27" s="159"/>
      <c r="F27" s="126" t="s">
        <v>687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707</v>
      </c>
      <c r="W27" s="151" t="s">
        <v>688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707</v>
      </c>
      <c r="BG27" s="16"/>
      <c r="BH27" s="17">
        <v>2</v>
      </c>
      <c r="BI27" s="17"/>
      <c r="BJ27" s="17" t="s">
        <v>745</v>
      </c>
      <c r="BK27" s="18" t="s">
        <v>746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747</v>
      </c>
      <c r="E28" s="159"/>
      <c r="F28" s="126" t="s">
        <v>748</v>
      </c>
      <c r="G28" s="142" t="str">
        <f>IF(D28="","*",VLOOKUP(F28,BS_ATIVIDADE[],3,FALSE))</f>
        <v>TRILHEIRO - DESCARGA</v>
      </c>
      <c r="H28" s="106" t="s">
        <v>201</v>
      </c>
      <c r="I28" s="106" t="s">
        <v>749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750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751</v>
      </c>
      <c r="W28" s="151" t="s">
        <v>752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679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751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753</v>
      </c>
      <c r="E29" s="159"/>
      <c r="F29" s="126" t="s">
        <v>694</v>
      </c>
      <c r="G29" s="142" t="str">
        <f>IF(D29="","*",VLOOKUP(F29,BS_ATIVIDADE[],3,FALSE))</f>
        <v>SOLDA</v>
      </c>
      <c r="H29" s="105" t="s">
        <v>679</v>
      </c>
      <c r="I29" s="105" t="s">
        <v>679</v>
      </c>
      <c r="J29" s="105">
        <v>55</v>
      </c>
      <c r="K29" s="105">
        <v>94.664000000000001</v>
      </c>
      <c r="L29" s="105" t="s">
        <v>679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754</v>
      </c>
      <c r="W29" s="151" t="s">
        <v>698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679</v>
      </c>
      <c r="AD29" s="107">
        <v>0.45833333333333331</v>
      </c>
      <c r="AE29" s="105">
        <v>6239</v>
      </c>
      <c r="AF29" s="105" t="s">
        <v>679</v>
      </c>
      <c r="AG29" s="105" t="s">
        <v>679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754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755</v>
      </c>
      <c r="E30" s="159"/>
      <c r="F30" s="126" t="s">
        <v>756</v>
      </c>
      <c r="G30" s="142" t="str">
        <f>IF(D30="","*",VLOOKUP(F30,BS_ATIVIDADE[],3,FALSE))</f>
        <v>MODERNIZAÇÃO</v>
      </c>
      <c r="H30" s="105" t="s">
        <v>679</v>
      </c>
      <c r="I30" s="105" t="s">
        <v>679</v>
      </c>
      <c r="J30" s="105">
        <v>48</v>
      </c>
      <c r="K30" s="105">
        <v>123.363</v>
      </c>
      <c r="L30" s="105" t="s">
        <v>679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757</v>
      </c>
      <c r="W30" s="151" t="s">
        <v>698</v>
      </c>
      <c r="X30" s="104" t="s">
        <v>421</v>
      </c>
      <c r="Y30" s="129" t="s">
        <v>424</v>
      </c>
      <c r="Z30" s="104"/>
      <c r="AA30" s="105" t="s">
        <v>679</v>
      </c>
      <c r="AB30" s="126" t="s">
        <v>679</v>
      </c>
      <c r="AC30" s="126" t="s">
        <v>679</v>
      </c>
      <c r="AD30" s="107" t="s">
        <v>679</v>
      </c>
      <c r="AE30" s="105" t="s">
        <v>679</v>
      </c>
      <c r="AF30" s="105" t="s">
        <v>679</v>
      </c>
      <c r="AG30" s="105" t="s">
        <v>679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757</v>
      </c>
      <c r="BG30" s="16"/>
      <c r="BH30" s="17">
        <v>0</v>
      </c>
      <c r="BI30" s="17"/>
      <c r="BJ30" s="17" t="s">
        <v>705</v>
      </c>
      <c r="BK30" s="18" t="s">
        <v>705</v>
      </c>
      <c r="BL30" s="16"/>
      <c r="BM30" s="130" t="s">
        <v>447</v>
      </c>
      <c r="BN30" s="130" t="s">
        <v>471</v>
      </c>
      <c r="BO30" s="130" t="s">
        <v>471</v>
      </c>
      <c r="BP30" s="18" t="s">
        <v>705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758</v>
      </c>
      <c r="E33" s="159"/>
      <c r="F33" s="126" t="s">
        <v>759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751</v>
      </c>
      <c r="W33" s="151" t="s">
        <v>760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679</v>
      </c>
      <c r="AD33" s="107">
        <v>0.29166666666666669</v>
      </c>
      <c r="AE33" s="105">
        <v>7694</v>
      </c>
      <c r="AF33" s="105" t="s">
        <v>679</v>
      </c>
      <c r="AG33" s="105" t="s">
        <v>679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751</v>
      </c>
      <c r="BG33" s="16"/>
      <c r="BH33" s="17">
        <v>0</v>
      </c>
      <c r="BI33" s="17"/>
      <c r="BJ33" s="17" t="s">
        <v>761</v>
      </c>
      <c r="BK33" s="18" t="s">
        <v>762</v>
      </c>
      <c r="BL33" s="16"/>
      <c r="BM33" s="130" t="s">
        <v>436</v>
      </c>
      <c r="BN33" s="130" t="s">
        <v>456</v>
      </c>
      <c r="BO33" s="130" t="s">
        <v>522</v>
      </c>
      <c r="BP33" s="18" t="s">
        <v>762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758</v>
      </c>
      <c r="E34" s="159"/>
      <c r="F34" s="126" t="s">
        <v>711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679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751</v>
      </c>
      <c r="W34" s="151" t="s">
        <v>763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679</v>
      </c>
      <c r="AD34" s="107">
        <v>0.29166666666666669</v>
      </c>
      <c r="AE34" s="105">
        <v>7694</v>
      </c>
      <c r="AF34" s="105" t="s">
        <v>679</v>
      </c>
      <c r="AG34" s="105" t="s">
        <v>679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751</v>
      </c>
      <c r="BG34" s="16"/>
      <c r="BH34" s="17">
        <v>0</v>
      </c>
      <c r="BI34" s="17"/>
      <c r="BJ34" s="17" t="s">
        <v>761</v>
      </c>
      <c r="BK34" s="18" t="s">
        <v>762</v>
      </c>
      <c r="BL34" s="16"/>
      <c r="BM34" s="130" t="s">
        <v>436</v>
      </c>
      <c r="BN34" s="130" t="s">
        <v>456</v>
      </c>
      <c r="BO34" s="130" t="s">
        <v>522</v>
      </c>
      <c r="BP34" s="18" t="s">
        <v>762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764</v>
      </c>
      <c r="E35" s="159"/>
      <c r="F35" s="126" t="s">
        <v>765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766</v>
      </c>
      <c r="W35" s="151" t="s">
        <v>763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679</v>
      </c>
      <c r="AD35" s="107">
        <v>0.29166666666666669</v>
      </c>
      <c r="AE35" s="105" t="s">
        <v>679</v>
      </c>
      <c r="AF35" s="105" t="s">
        <v>679</v>
      </c>
      <c r="AG35" s="105" t="s">
        <v>679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766</v>
      </c>
      <c r="BG35" s="16"/>
      <c r="BH35" s="17">
        <v>0</v>
      </c>
      <c r="BI35" s="17"/>
      <c r="BJ35" s="17" t="s">
        <v>767</v>
      </c>
      <c r="BK35" s="18" t="s">
        <v>768</v>
      </c>
      <c r="BL35" s="16"/>
      <c r="BM35" s="130" t="s">
        <v>440</v>
      </c>
      <c r="BN35" s="130" t="s">
        <v>469</v>
      </c>
      <c r="BO35" s="130" t="s">
        <v>547</v>
      </c>
      <c r="BP35" s="18" t="s">
        <v>769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770</v>
      </c>
      <c r="E36" s="159"/>
      <c r="F36" s="126" t="s">
        <v>678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679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771</v>
      </c>
      <c r="W36" s="151" t="s">
        <v>772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771</v>
      </c>
      <c r="BG36" s="16"/>
      <c r="BH36" s="17">
        <v>2</v>
      </c>
      <c r="BI36" s="17"/>
      <c r="BJ36" s="17" t="s">
        <v>773</v>
      </c>
      <c r="BK36" s="18" t="s">
        <v>773</v>
      </c>
      <c r="BL36" s="16"/>
      <c r="BM36" s="130" t="s">
        <v>445</v>
      </c>
      <c r="BN36" s="130" t="s">
        <v>445</v>
      </c>
      <c r="BO36" s="130" t="s">
        <v>445</v>
      </c>
      <c r="BP36" s="18" t="s">
        <v>679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774</v>
      </c>
      <c r="E37" s="159"/>
      <c r="F37" s="126" t="s">
        <v>678</v>
      </c>
      <c r="G37" s="142" t="str">
        <f>IF(D37="","*",VLOOKUP(F37,BS_ATIVIDADE[],3,FALSE))</f>
        <v>OUTROS</v>
      </c>
      <c r="H37" s="106" t="s">
        <v>184</v>
      </c>
      <c r="I37" s="106" t="s">
        <v>775</v>
      </c>
      <c r="J37" s="105">
        <v>92</v>
      </c>
      <c r="K37" s="105">
        <v>83.7</v>
      </c>
      <c r="L37" s="105" t="s">
        <v>679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771</v>
      </c>
      <c r="W37" s="151" t="s">
        <v>772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771</v>
      </c>
      <c r="BG37" s="16"/>
      <c r="BH37" s="17">
        <v>2</v>
      </c>
      <c r="BI37" s="17"/>
      <c r="BJ37" s="17" t="s">
        <v>776</v>
      </c>
      <c r="BK37" s="18" t="s">
        <v>776</v>
      </c>
      <c r="BL37" s="16"/>
      <c r="BM37" s="130" t="s">
        <v>445</v>
      </c>
      <c r="BN37" s="130" t="s">
        <v>445</v>
      </c>
      <c r="BO37" s="130" t="s">
        <v>445</v>
      </c>
      <c r="BP37" s="18" t="s">
        <v>679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777</v>
      </c>
      <c r="E38" s="159"/>
      <c r="F38" s="126" t="s">
        <v>736</v>
      </c>
      <c r="G38" s="142" t="str">
        <f>IF(D38="","*",VLOOKUP(F38,BS_ATIVIDADE[],3,FALSE))</f>
        <v>AMV</v>
      </c>
      <c r="H38" s="106" t="s">
        <v>679</v>
      </c>
      <c r="I38" s="105" t="s">
        <v>679</v>
      </c>
      <c r="J38" s="105">
        <v>54</v>
      </c>
      <c r="K38" s="105">
        <v>81.814999999999998</v>
      </c>
      <c r="L38" s="105" t="s">
        <v>679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771</v>
      </c>
      <c r="W38" s="151" t="s">
        <v>778</v>
      </c>
      <c r="X38" s="104" t="s">
        <v>421</v>
      </c>
      <c r="Y38" s="129" t="s">
        <v>424</v>
      </c>
      <c r="Z38" s="104"/>
      <c r="AA38" s="105" t="s">
        <v>679</v>
      </c>
      <c r="AB38" s="126" t="s">
        <v>679</v>
      </c>
      <c r="AC38" s="126" t="s">
        <v>679</v>
      </c>
      <c r="AD38" s="107" t="s">
        <v>679</v>
      </c>
      <c r="AE38" s="105" t="s">
        <v>679</v>
      </c>
      <c r="AF38" s="105" t="s">
        <v>679</v>
      </c>
      <c r="AG38" s="105" t="s">
        <v>679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771</v>
      </c>
      <c r="BG38" s="16"/>
      <c r="BH38" s="17">
        <v>0</v>
      </c>
      <c r="BI38" s="17"/>
      <c r="BJ38" s="17" t="s">
        <v>734</v>
      </c>
      <c r="BK38" s="18" t="s">
        <v>779</v>
      </c>
      <c r="BL38" s="16"/>
      <c r="BM38" s="130" t="s">
        <v>441</v>
      </c>
      <c r="BN38" s="130" t="s">
        <v>470</v>
      </c>
      <c r="BO38" s="130" t="s">
        <v>521</v>
      </c>
      <c r="BP38" s="18" t="s">
        <v>779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780</v>
      </c>
      <c r="E39" s="173"/>
      <c r="F39" s="126" t="s">
        <v>694</v>
      </c>
      <c r="G39" s="142" t="str">
        <f>IF(D39="","*",VLOOKUP(F39,BS_ATIVIDADE[],3,FALSE))</f>
        <v>SOLDA</v>
      </c>
      <c r="H39" s="106" t="s">
        <v>679</v>
      </c>
      <c r="I39" s="105" t="s">
        <v>679</v>
      </c>
      <c r="J39" s="105">
        <v>54</v>
      </c>
      <c r="K39" s="105">
        <v>65.3</v>
      </c>
      <c r="L39" s="105" t="s">
        <v>679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771</v>
      </c>
      <c r="W39" s="151" t="s">
        <v>698</v>
      </c>
      <c r="X39" s="104" t="s">
        <v>421</v>
      </c>
      <c r="Y39" s="129" t="s">
        <v>424</v>
      </c>
      <c r="Z39" s="104"/>
      <c r="AA39" s="105" t="s">
        <v>679</v>
      </c>
      <c r="AB39" s="126" t="s">
        <v>679</v>
      </c>
      <c r="AC39" s="126" t="s">
        <v>679</v>
      </c>
      <c r="AD39" s="107" t="s">
        <v>679</v>
      </c>
      <c r="AE39" s="105" t="s">
        <v>679</v>
      </c>
      <c r="AF39" s="105" t="s">
        <v>679</v>
      </c>
      <c r="AG39" s="105" t="s">
        <v>679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771</v>
      </c>
      <c r="BG39" s="16"/>
      <c r="BH39" s="17">
        <v>0</v>
      </c>
      <c r="BI39" s="17"/>
      <c r="BJ39" s="17" t="s">
        <v>781</v>
      </c>
      <c r="BK39" s="18" t="s">
        <v>781</v>
      </c>
      <c r="BL39" s="16"/>
      <c r="BM39" s="130" t="s">
        <v>451</v>
      </c>
      <c r="BN39" s="130" t="s">
        <v>451</v>
      </c>
      <c r="BO39" s="130" t="s">
        <v>451</v>
      </c>
      <c r="BP39" s="18" t="s">
        <v>781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701</v>
      </c>
      <c r="E40" s="173">
        <v>650</v>
      </c>
      <c r="F40" s="126" t="s">
        <v>702</v>
      </c>
      <c r="G40" s="142" t="str">
        <f>IF(D40="","*",VLOOKUP(F40,BS_ATIVIDADE[],3,FALSE))</f>
        <v>EXPANSÃO</v>
      </c>
      <c r="H40" s="106" t="s">
        <v>679</v>
      </c>
      <c r="I40" s="106"/>
      <c r="J40" s="105">
        <v>53</v>
      </c>
      <c r="K40" s="105">
        <v>123.8</v>
      </c>
      <c r="L40" s="105" t="s">
        <v>679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782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783</v>
      </c>
      <c r="W40" s="151" t="s">
        <v>698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783</v>
      </c>
      <c r="BG40" s="16"/>
      <c r="BH40" s="17">
        <v>2</v>
      </c>
      <c r="BI40" s="17"/>
      <c r="BJ40" s="17" t="s">
        <v>784</v>
      </c>
      <c r="BK40" s="18" t="s">
        <v>785</v>
      </c>
      <c r="BL40" s="16"/>
      <c r="BM40" s="130" t="s">
        <v>445</v>
      </c>
      <c r="BN40" s="130" t="s">
        <v>445</v>
      </c>
      <c r="BO40" s="130" t="s">
        <v>445</v>
      </c>
      <c r="BP40" s="18" t="s">
        <v>679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693</v>
      </c>
      <c r="E44" s="159"/>
      <c r="F44" s="126" t="s">
        <v>694</v>
      </c>
      <c r="G44" s="142" t="str">
        <f>IF(D44="","*",VLOOKUP(F44,BS_ATIVIDADE[],3,FALSE))</f>
        <v>SOLDA</v>
      </c>
      <c r="H44" s="106" t="s">
        <v>679</v>
      </c>
      <c r="I44" s="106" t="s">
        <v>679</v>
      </c>
      <c r="J44" s="105">
        <v>70</v>
      </c>
      <c r="K44" s="105">
        <v>87.3</v>
      </c>
      <c r="L44" s="105" t="s">
        <v>679</v>
      </c>
      <c r="M44" s="105" t="s">
        <v>695</v>
      </c>
      <c r="N44" s="150" t="s">
        <v>696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697</v>
      </c>
      <c r="W44" s="151" t="s">
        <v>698</v>
      </c>
      <c r="X44" s="104" t="s">
        <v>421</v>
      </c>
      <c r="Y44" s="129"/>
      <c r="Z44" s="104"/>
      <c r="AA44" s="105" t="s">
        <v>679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706</v>
      </c>
      <c r="E45" s="159"/>
      <c r="F45" s="126" t="s">
        <v>687</v>
      </c>
      <c r="G45" s="142" t="str">
        <f>IF(D45="","*",VLOOKUP(F45,BS_ATIVIDADE[],3,FALSE))</f>
        <v>MECANIZAÇÃO - SOCADORA</v>
      </c>
      <c r="H45" s="106" t="s">
        <v>708</v>
      </c>
      <c r="I45" s="106" t="s">
        <v>708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707</v>
      </c>
      <c r="W45" s="151" t="s">
        <v>688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679</v>
      </c>
      <c r="AD45" s="107" t="s">
        <v>679</v>
      </c>
      <c r="AE45" s="105" t="s">
        <v>679</v>
      </c>
      <c r="AF45" s="105" t="s">
        <v>679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786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701</v>
      </c>
      <c r="E46" s="159"/>
      <c r="F46" s="126" t="s">
        <v>702</v>
      </c>
      <c r="G46" s="142" t="str">
        <f>IF(D46="","*",VLOOKUP(F46,BS_ATIVIDADE[],3,FALSE))</f>
        <v>EXPANSÃO</v>
      </c>
      <c r="H46" s="106" t="s">
        <v>679</v>
      </c>
      <c r="I46" s="106" t="s">
        <v>679</v>
      </c>
      <c r="J46" s="105">
        <v>70</v>
      </c>
      <c r="K46" s="105">
        <v>113.5</v>
      </c>
      <c r="L46" s="105" t="s">
        <v>679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704</v>
      </c>
      <c r="W46" s="151" t="s">
        <v>698</v>
      </c>
      <c r="X46" s="104" t="s">
        <v>421</v>
      </c>
      <c r="Y46" s="129" t="s">
        <v>424</v>
      </c>
      <c r="Z46" s="104"/>
      <c r="AA46" s="105" t="s">
        <v>679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787</v>
      </c>
      <c r="BK46" s="18" t="s">
        <v>787</v>
      </c>
      <c r="BL46" s="16"/>
      <c r="BM46" s="130" t="s">
        <v>447</v>
      </c>
      <c r="BN46" s="130" t="s">
        <v>471</v>
      </c>
      <c r="BO46" s="130" t="s">
        <v>471</v>
      </c>
      <c r="BP46" s="18" t="s">
        <v>787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701</v>
      </c>
      <c r="E47" s="159">
        <v>40</v>
      </c>
      <c r="F47" s="126" t="s">
        <v>788</v>
      </c>
      <c r="G47" s="142" t="str">
        <f>IF(D47="","*",VLOOKUP(F47,BS_ATIVIDADE[],3,FALSE))</f>
        <v>EXPANSÃO</v>
      </c>
      <c r="H47" s="106" t="s">
        <v>679</v>
      </c>
      <c r="I47" s="106" t="s">
        <v>679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704</v>
      </c>
      <c r="W47" s="151" t="s">
        <v>789</v>
      </c>
      <c r="X47" s="104" t="s">
        <v>421</v>
      </c>
      <c r="Y47" s="129" t="s">
        <v>424</v>
      </c>
      <c r="Z47" s="104"/>
      <c r="AA47" s="105" t="s">
        <v>679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787</v>
      </c>
      <c r="BK47" s="18" t="s">
        <v>787</v>
      </c>
      <c r="BL47" s="16"/>
      <c r="BM47" s="130" t="s">
        <v>447</v>
      </c>
      <c r="BN47" s="130" t="s">
        <v>471</v>
      </c>
      <c r="BO47" s="130" t="s">
        <v>471</v>
      </c>
      <c r="BP47" s="18" t="s">
        <v>787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693</v>
      </c>
      <c r="E48" s="159"/>
      <c r="F48" s="126" t="s">
        <v>694</v>
      </c>
      <c r="G48" s="142" t="str">
        <f>IF(D48="","*",VLOOKUP(F48,BS_ATIVIDADE[],3,FALSE))</f>
        <v>SOLDA</v>
      </c>
      <c r="H48" s="106" t="s">
        <v>679</v>
      </c>
      <c r="I48" s="106" t="s">
        <v>679</v>
      </c>
      <c r="J48" s="105">
        <v>70</v>
      </c>
      <c r="K48" s="105">
        <v>87.3</v>
      </c>
      <c r="L48" s="105" t="s">
        <v>679</v>
      </c>
      <c r="M48" s="105" t="s">
        <v>790</v>
      </c>
      <c r="N48" s="150" t="s">
        <v>791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697</v>
      </c>
      <c r="W48" s="151" t="s">
        <v>698</v>
      </c>
      <c r="X48" s="104" t="s">
        <v>421</v>
      </c>
      <c r="Y48" s="129" t="s">
        <v>424</v>
      </c>
      <c r="Z48" s="104"/>
      <c r="AA48" s="105" t="s">
        <v>679</v>
      </c>
      <c r="AB48" s="126"/>
      <c r="AC48" s="126" t="s">
        <v>679</v>
      </c>
      <c r="AD48" s="107" t="s">
        <v>679</v>
      </c>
      <c r="AE48" s="105" t="s">
        <v>679</v>
      </c>
      <c r="AF48" s="105" t="s">
        <v>679</v>
      </c>
      <c r="AG48" s="105" t="s">
        <v>679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792</v>
      </c>
      <c r="BK48" s="18" t="s">
        <v>792</v>
      </c>
      <c r="BL48" s="16"/>
      <c r="BM48" s="130" t="s">
        <v>440</v>
      </c>
      <c r="BN48" s="130" t="s">
        <v>469</v>
      </c>
      <c r="BO48" s="130" t="s">
        <v>451</v>
      </c>
      <c r="BP48" s="18" t="s">
        <v>792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677</v>
      </c>
      <c r="E49" s="159"/>
      <c r="F49" s="126" t="s">
        <v>687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682</v>
      </c>
      <c r="W49" s="151" t="s">
        <v>688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679</v>
      </c>
      <c r="AD49" s="107">
        <v>0.29166666666666669</v>
      </c>
      <c r="AE49" s="105">
        <v>6249</v>
      </c>
      <c r="AF49" s="105" t="s">
        <v>679</v>
      </c>
      <c r="AG49" s="105" t="s">
        <v>679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793</v>
      </c>
      <c r="BK49" s="18" t="s">
        <v>793</v>
      </c>
      <c r="BL49" s="16"/>
      <c r="BM49" s="130" t="s">
        <v>440</v>
      </c>
      <c r="BN49" s="130" t="s">
        <v>469</v>
      </c>
      <c r="BO49" s="130" t="s">
        <v>451</v>
      </c>
      <c r="BP49" s="18" t="s">
        <v>793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710</v>
      </c>
      <c r="E50" s="159"/>
      <c r="F50" s="126" t="s">
        <v>711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712</v>
      </c>
      <c r="W50" s="151" t="s">
        <v>713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679</v>
      </c>
      <c r="AD50" s="107">
        <v>0.29166666666666669</v>
      </c>
      <c r="AE50" s="105">
        <v>9341</v>
      </c>
      <c r="AF50" s="105" t="s">
        <v>679</v>
      </c>
      <c r="AG50" s="105" t="s">
        <v>679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794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710</v>
      </c>
      <c r="E51" s="159"/>
      <c r="F51" s="126" t="s">
        <v>715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679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712</v>
      </c>
      <c r="W51" s="151" t="s">
        <v>716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679</v>
      </c>
      <c r="AD51" s="107">
        <v>0.29166666666666669</v>
      </c>
      <c r="AE51" s="105">
        <v>9341</v>
      </c>
      <c r="AF51" s="105" t="s">
        <v>679</v>
      </c>
      <c r="AG51" s="105" t="s">
        <v>679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795</v>
      </c>
      <c r="BK51" s="18" t="s">
        <v>795</v>
      </c>
      <c r="BL51" s="16"/>
      <c r="BM51" s="130" t="s">
        <v>440</v>
      </c>
      <c r="BN51" s="130" t="s">
        <v>469</v>
      </c>
      <c r="BO51" s="130" t="s">
        <v>451</v>
      </c>
      <c r="BP51" s="18" t="s">
        <v>795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686</v>
      </c>
      <c r="E53" s="159"/>
      <c r="F53" s="126" t="s">
        <v>687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682</v>
      </c>
      <c r="W53" s="151" t="s">
        <v>688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796</v>
      </c>
      <c r="BK53" s="18" t="s">
        <v>796</v>
      </c>
      <c r="BL53" s="16"/>
      <c r="BM53" s="130" t="s">
        <v>440</v>
      </c>
      <c r="BN53" s="130" t="s">
        <v>469</v>
      </c>
      <c r="BO53" s="130" t="s">
        <v>451</v>
      </c>
      <c r="BP53" s="18" t="s">
        <v>796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718</v>
      </c>
      <c r="E54" s="159"/>
      <c r="F54" s="126" t="s">
        <v>719</v>
      </c>
      <c r="G54" s="142" t="str">
        <f>IF(D54="","*",VLOOKUP(F54,BS_ATIVIDADE[],3,FALSE))</f>
        <v>DORMENTE - SUBSTITUIÇÂO</v>
      </c>
      <c r="H54" s="105" t="s">
        <v>679</v>
      </c>
      <c r="I54" s="105" t="s">
        <v>679</v>
      </c>
      <c r="J54" s="105">
        <v>56</v>
      </c>
      <c r="K54" s="105">
        <v>205</v>
      </c>
      <c r="L54" s="105" t="s">
        <v>679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720</v>
      </c>
      <c r="W54" s="151" t="s">
        <v>797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679</v>
      </c>
      <c r="AD54" s="107">
        <v>0.29166666666666669</v>
      </c>
      <c r="AE54" s="105">
        <v>6242</v>
      </c>
      <c r="AF54" s="105" t="s">
        <v>679</v>
      </c>
      <c r="AG54" s="105" t="s">
        <v>679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798</v>
      </c>
      <c r="BK54" s="18" t="s">
        <v>798</v>
      </c>
      <c r="BL54" s="16"/>
      <c r="BM54" s="130" t="s">
        <v>440</v>
      </c>
      <c r="BN54" s="130" t="s">
        <v>469</v>
      </c>
      <c r="BO54" s="130" t="s">
        <v>451</v>
      </c>
      <c r="BP54" s="18" t="s">
        <v>798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799</v>
      </c>
      <c r="E55" s="159">
        <v>52</v>
      </c>
      <c r="F55" s="126" t="s">
        <v>694</v>
      </c>
      <c r="G55" s="142" t="str">
        <f>IF(D55="","*",VLOOKUP(F55,BS_ATIVIDADE[],3,FALSE))</f>
        <v>SOLDA</v>
      </c>
      <c r="H55" s="106" t="s">
        <v>679</v>
      </c>
      <c r="I55" s="106" t="s">
        <v>679</v>
      </c>
      <c r="J55" s="105">
        <v>56</v>
      </c>
      <c r="K55" s="105">
        <v>200.035</v>
      </c>
      <c r="L55" s="105" t="s">
        <v>679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771</v>
      </c>
      <c r="W55" s="151" t="s">
        <v>698</v>
      </c>
      <c r="X55" s="104" t="s">
        <v>421</v>
      </c>
      <c r="Y55" s="129"/>
      <c r="Z55" s="104"/>
      <c r="AA55" s="105" t="s">
        <v>679</v>
      </c>
      <c r="AB55" s="103"/>
      <c r="AC55" s="152"/>
      <c r="AD55" s="107" t="s">
        <v>679</v>
      </c>
      <c r="AE55" s="105" t="s">
        <v>679</v>
      </c>
      <c r="AF55" s="105" t="s">
        <v>679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724</v>
      </c>
      <c r="E56" s="159"/>
      <c r="F56" s="126" t="s">
        <v>711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800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771</v>
      </c>
      <c r="W56" s="151" t="s">
        <v>801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679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802</v>
      </c>
      <c r="BK56" s="18" t="s">
        <v>802</v>
      </c>
      <c r="BL56" s="16"/>
      <c r="BM56" s="130" t="s">
        <v>440</v>
      </c>
      <c r="BN56" s="130" t="s">
        <v>469</v>
      </c>
      <c r="BO56" s="130" t="s">
        <v>451</v>
      </c>
      <c r="BP56" s="18" t="s">
        <v>802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730</v>
      </c>
      <c r="E57" s="159"/>
      <c r="F57" s="126" t="s">
        <v>731</v>
      </c>
      <c r="G57" s="142" t="str">
        <f>IF(D57="","*",VLOOKUP(F57,BS_ATIVIDADE[],3,FALSE))</f>
        <v>OUTROS</v>
      </c>
      <c r="H57" s="105" t="s">
        <v>679</v>
      </c>
      <c r="I57" s="105" t="s">
        <v>679</v>
      </c>
      <c r="J57" s="105">
        <v>56</v>
      </c>
      <c r="K57" s="105">
        <v>168</v>
      </c>
      <c r="L57" s="105" t="s">
        <v>679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732</v>
      </c>
      <c r="W57" s="151" t="s">
        <v>733</v>
      </c>
      <c r="X57" s="104" t="s">
        <v>421</v>
      </c>
      <c r="Y57" s="129" t="s">
        <v>424</v>
      </c>
      <c r="Z57" s="104"/>
      <c r="AA57" s="105" t="s">
        <v>679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803</v>
      </c>
      <c r="BK57" s="18" t="s">
        <v>803</v>
      </c>
      <c r="BL57" s="16"/>
      <c r="BM57" s="130" t="s">
        <v>441</v>
      </c>
      <c r="BN57" s="130" t="s">
        <v>470</v>
      </c>
      <c r="BO57" s="130" t="s">
        <v>521</v>
      </c>
      <c r="BP57" s="18" t="s">
        <v>803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804</v>
      </c>
      <c r="E58" s="159">
        <v>52</v>
      </c>
      <c r="F58" s="126" t="s">
        <v>694</v>
      </c>
      <c r="G58" s="142" t="str">
        <f>IF(D58="","*",VLOOKUP(F58,BS_ATIVIDADE[],3,FALSE))</f>
        <v>SOLDA</v>
      </c>
      <c r="H58" s="106" t="s">
        <v>679</v>
      </c>
      <c r="I58" s="106" t="s">
        <v>679</v>
      </c>
      <c r="J58" s="105">
        <v>56</v>
      </c>
      <c r="K58" s="105">
        <v>154.30000000000001</v>
      </c>
      <c r="L58" s="105" t="s">
        <v>679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771</v>
      </c>
      <c r="W58" s="151" t="s">
        <v>698</v>
      </c>
      <c r="X58" s="104" t="s">
        <v>421</v>
      </c>
      <c r="Y58" s="129" t="s">
        <v>424</v>
      </c>
      <c r="Z58" s="104"/>
      <c r="AA58" s="105" t="s">
        <v>679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805</v>
      </c>
      <c r="BK58" s="18" t="s">
        <v>787</v>
      </c>
      <c r="BL58" s="16"/>
      <c r="BM58" s="130" t="s">
        <v>447</v>
      </c>
      <c r="BN58" s="130" t="s">
        <v>471</v>
      </c>
      <c r="BO58" s="130" t="s">
        <v>471</v>
      </c>
      <c r="BP58" s="18" t="s">
        <v>787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691</v>
      </c>
      <c r="E59" s="159">
        <v>4</v>
      </c>
      <c r="F59" s="126" t="s">
        <v>692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740</v>
      </c>
      <c r="W59" s="151" t="s">
        <v>741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679</v>
      </c>
      <c r="AF59" s="105" t="s">
        <v>679</v>
      </c>
      <c r="AG59" s="105" t="s">
        <v>679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794</v>
      </c>
      <c r="BK59" s="18" t="s">
        <v>806</v>
      </c>
      <c r="BL59" s="16"/>
      <c r="BM59" s="130" t="s">
        <v>447</v>
      </c>
      <c r="BN59" s="130" t="s">
        <v>471</v>
      </c>
      <c r="BO59" s="130" t="s">
        <v>471</v>
      </c>
      <c r="BP59" s="18" t="s">
        <v>806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744</v>
      </c>
      <c r="E60" s="159"/>
      <c r="F60" s="126" t="s">
        <v>687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707</v>
      </c>
      <c r="W60" s="151" t="s">
        <v>688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679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747</v>
      </c>
      <c r="E61" s="159"/>
      <c r="F61" s="126" t="s">
        <v>748</v>
      </c>
      <c r="G61" s="142" t="str">
        <f>IF(D61="","*",VLOOKUP(F61,BS_ATIVIDADE[],3,FALSE))</f>
        <v>TRILHEIRO - DESCARGA</v>
      </c>
      <c r="H61" s="106" t="s">
        <v>201</v>
      </c>
      <c r="I61" s="106" t="s">
        <v>749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750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751</v>
      </c>
      <c r="W61" s="151" t="s">
        <v>752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679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807</v>
      </c>
      <c r="BK61" s="18" t="s">
        <v>808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777</v>
      </c>
      <c r="E62" s="159">
        <v>57</v>
      </c>
      <c r="F62" s="126" t="s">
        <v>756</v>
      </c>
      <c r="G62" s="142" t="str">
        <f>IF(D62="","*",VLOOKUP(F62,BS_ATIVIDADE[],3,FALSE))</f>
        <v>MODERNIZAÇÃO</v>
      </c>
      <c r="H62" s="106" t="s">
        <v>679</v>
      </c>
      <c r="I62" s="106" t="s">
        <v>679</v>
      </c>
      <c r="J62" s="105">
        <v>48</v>
      </c>
      <c r="K62" s="105">
        <v>123.363</v>
      </c>
      <c r="L62" s="105" t="s">
        <v>679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766</v>
      </c>
      <c r="W62" s="151" t="s">
        <v>698</v>
      </c>
      <c r="X62" s="104" t="s">
        <v>421</v>
      </c>
      <c r="Y62" s="129" t="s">
        <v>424</v>
      </c>
      <c r="Z62" s="104"/>
      <c r="AA62" s="105" t="s">
        <v>679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809</v>
      </c>
      <c r="BK62" s="18" t="s">
        <v>809</v>
      </c>
      <c r="BL62" s="16"/>
      <c r="BM62" s="130" t="s">
        <v>447</v>
      </c>
      <c r="BN62" s="130" t="s">
        <v>463</v>
      </c>
      <c r="BO62" s="130" t="s">
        <v>549</v>
      </c>
      <c r="BP62" s="18" t="s">
        <v>809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810</v>
      </c>
      <c r="E63" s="159">
        <v>58</v>
      </c>
      <c r="F63" s="126" t="s">
        <v>756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679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766</v>
      </c>
      <c r="W63" s="151" t="s">
        <v>698</v>
      </c>
      <c r="X63" s="104" t="s">
        <v>421</v>
      </c>
      <c r="Y63" s="129" t="s">
        <v>424</v>
      </c>
      <c r="Z63" s="104"/>
      <c r="AA63" s="105" t="s">
        <v>679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809</v>
      </c>
      <c r="BK63" s="18" t="s">
        <v>809</v>
      </c>
      <c r="BL63" s="16"/>
      <c r="BM63" s="130" t="s">
        <v>447</v>
      </c>
      <c r="BN63" s="130" t="s">
        <v>463</v>
      </c>
      <c r="BO63" s="130" t="s">
        <v>549</v>
      </c>
      <c r="BP63" s="18" t="s">
        <v>809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811</v>
      </c>
      <c r="E64" s="159">
        <v>56</v>
      </c>
      <c r="F64" s="126" t="s">
        <v>694</v>
      </c>
      <c r="G64" s="142" t="str">
        <f>IF(D64="","*",VLOOKUP(F64,BS_ATIVIDADE[],3,FALSE))</f>
        <v>SOLDA</v>
      </c>
      <c r="H64" s="106" t="s">
        <v>679</v>
      </c>
      <c r="I64" s="106" t="s">
        <v>679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751</v>
      </c>
      <c r="W64" s="151" t="s">
        <v>698</v>
      </c>
      <c r="X64" s="104" t="s">
        <v>421</v>
      </c>
      <c r="Y64" s="129" t="s">
        <v>424</v>
      </c>
      <c r="Z64" s="104"/>
      <c r="AA64" s="105" t="s">
        <v>679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812</v>
      </c>
      <c r="BK64" s="18" t="s">
        <v>813</v>
      </c>
      <c r="BL64" s="16"/>
      <c r="BM64" s="130" t="s">
        <v>447</v>
      </c>
      <c r="BN64" s="130" t="s">
        <v>471</v>
      </c>
      <c r="BO64" s="130" t="s">
        <v>471</v>
      </c>
      <c r="BP64" s="18" t="s">
        <v>813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753</v>
      </c>
      <c r="E65" s="159">
        <v>57</v>
      </c>
      <c r="F65" s="126" t="s">
        <v>694</v>
      </c>
      <c r="G65" s="142" t="str">
        <f>IF(D65="","*",VLOOKUP(F65,BS_ATIVIDADE[],3,FALSE))</f>
        <v>SOLDA</v>
      </c>
      <c r="H65" s="106" t="s">
        <v>679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751</v>
      </c>
      <c r="W65" s="151" t="s">
        <v>698</v>
      </c>
      <c r="X65" s="104" t="s">
        <v>421</v>
      </c>
      <c r="Y65" s="129" t="s">
        <v>424</v>
      </c>
      <c r="Z65" s="104"/>
      <c r="AA65" s="105" t="s">
        <v>679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812</v>
      </c>
      <c r="BK65" s="18" t="s">
        <v>813</v>
      </c>
      <c r="BL65" s="16"/>
      <c r="BM65" s="130" t="s">
        <v>447</v>
      </c>
      <c r="BN65" s="130" t="s">
        <v>471</v>
      </c>
      <c r="BO65" s="130" t="s">
        <v>471</v>
      </c>
      <c r="BP65" s="18" t="s">
        <v>813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764</v>
      </c>
      <c r="E66" s="159"/>
      <c r="F66" s="126" t="s">
        <v>765</v>
      </c>
      <c r="G66" s="142" t="str">
        <f>IF(D66="","*",VLOOKUP(F66,BS_ATIVIDADE[],3,FALSE))</f>
        <v>MODERNIZAÇÃO</v>
      </c>
      <c r="H66" s="106" t="s">
        <v>814</v>
      </c>
      <c r="I66" s="106" t="s">
        <v>814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766</v>
      </c>
      <c r="W66" s="151" t="s">
        <v>815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679</v>
      </c>
      <c r="AF66" s="105" t="s">
        <v>679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816</v>
      </c>
      <c r="BK66" s="18" t="s">
        <v>816</v>
      </c>
      <c r="BL66" s="16"/>
      <c r="BM66" s="130" t="s">
        <v>443</v>
      </c>
      <c r="BN66" s="130" t="s">
        <v>470</v>
      </c>
      <c r="BO66" s="130" t="s">
        <v>521</v>
      </c>
      <c r="BP66" s="18" t="s">
        <v>816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817</v>
      </c>
      <c r="E67" s="159">
        <v>61</v>
      </c>
      <c r="F67" s="126" t="s">
        <v>818</v>
      </c>
      <c r="G67" s="142" t="str">
        <f>IF(D67="","*",VLOOKUP(F67,BS_ATIVIDADE[],3,FALSE))</f>
        <v>OUTROS</v>
      </c>
      <c r="H67" s="106" t="s">
        <v>679</v>
      </c>
      <c r="I67" s="106" t="s">
        <v>679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819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820</v>
      </c>
      <c r="W67" s="151" t="s">
        <v>821</v>
      </c>
      <c r="X67" s="104" t="s">
        <v>416</v>
      </c>
      <c r="Y67" s="129" t="s">
        <v>420</v>
      </c>
      <c r="Z67" s="104"/>
      <c r="AA67" s="105" t="s">
        <v>679</v>
      </c>
      <c r="AB67" s="103"/>
      <c r="AC67" s="152"/>
      <c r="AD67" s="107" t="s">
        <v>679</v>
      </c>
      <c r="AE67" s="105" t="s">
        <v>679</v>
      </c>
      <c r="AF67" s="105" t="s">
        <v>679</v>
      </c>
      <c r="AG67" s="105" t="s">
        <v>679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822</v>
      </c>
      <c r="BK67" s="18" t="s">
        <v>822</v>
      </c>
      <c r="BL67" s="16"/>
      <c r="BM67" s="130" t="s">
        <v>440</v>
      </c>
      <c r="BN67" s="130" t="s">
        <v>460</v>
      </c>
      <c r="BO67" s="130" t="s">
        <v>557</v>
      </c>
      <c r="BP67" s="18" t="s">
        <v>822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770</v>
      </c>
      <c r="E68" s="159">
        <v>61</v>
      </c>
      <c r="F68" s="126" t="s">
        <v>823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819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820</v>
      </c>
      <c r="W68" s="151" t="s">
        <v>824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679</v>
      </c>
      <c r="AG68" s="105" t="s">
        <v>679</v>
      </c>
      <c r="AH68" s="15"/>
      <c r="AI68" s="126" t="s">
        <v>678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825</v>
      </c>
      <c r="BK68" s="18" t="s">
        <v>826</v>
      </c>
      <c r="BL68" s="16"/>
      <c r="BM68" s="130" t="s">
        <v>445</v>
      </c>
      <c r="BN68" s="130" t="s">
        <v>445</v>
      </c>
      <c r="BO68" s="130" t="s">
        <v>445</v>
      </c>
      <c r="BP68" s="18" t="s">
        <v>679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827</v>
      </c>
      <c r="E69" s="159">
        <v>62</v>
      </c>
      <c r="F69" s="126" t="s">
        <v>756</v>
      </c>
      <c r="G69" s="142" t="str">
        <f>IF(D69="","*",VLOOKUP(F69,BS_ATIVIDADE[],3,FALSE))</f>
        <v>MODERNIZAÇÃO</v>
      </c>
      <c r="H69" s="106" t="s">
        <v>679</v>
      </c>
      <c r="I69" s="106" t="s">
        <v>679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820</v>
      </c>
      <c r="W69" s="151" t="s">
        <v>698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822</v>
      </c>
      <c r="BK69" s="18" t="s">
        <v>822</v>
      </c>
      <c r="BL69" s="16"/>
      <c r="BM69" s="130" t="s">
        <v>440</v>
      </c>
      <c r="BN69" s="130" t="s">
        <v>460</v>
      </c>
      <c r="BO69" s="130" t="s">
        <v>557</v>
      </c>
      <c r="BP69" s="18" t="s">
        <v>822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690</v>
      </c>
      <c r="E70" s="159">
        <v>60</v>
      </c>
      <c r="F70" s="126" t="s">
        <v>678</v>
      </c>
      <c r="G70" s="142" t="str">
        <f>IF(D70="","*",VLOOKUP(F70,BS_ATIVIDADE[],3,FALSE))</f>
        <v>OUTROS</v>
      </c>
      <c r="H70" s="106" t="s">
        <v>828</v>
      </c>
      <c r="I70" s="106" t="s">
        <v>829</v>
      </c>
      <c r="J70" s="105">
        <v>54</v>
      </c>
      <c r="K70" s="105">
        <v>106.4</v>
      </c>
      <c r="L70" s="105" t="s">
        <v>679</v>
      </c>
      <c r="M70" s="127" t="s">
        <v>830</v>
      </c>
      <c r="N70" s="127" t="s">
        <v>831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707</v>
      </c>
      <c r="W70" s="151" t="s">
        <v>832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679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817</v>
      </c>
      <c r="E71" s="159">
        <v>61</v>
      </c>
      <c r="F71" s="126" t="s">
        <v>818</v>
      </c>
      <c r="G71" s="142" t="str">
        <f>IF(D71="","*",VLOOKUP(F71,BS_ATIVIDADE[],3,FALSE))</f>
        <v>OUTROS</v>
      </c>
      <c r="H71" s="106" t="s">
        <v>679</v>
      </c>
      <c r="I71" s="106" t="s">
        <v>679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833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820</v>
      </c>
      <c r="W71" s="151" t="s">
        <v>834</v>
      </c>
      <c r="X71" s="104" t="s">
        <v>416</v>
      </c>
      <c r="Y71" s="129" t="s">
        <v>420</v>
      </c>
      <c r="Z71" s="104"/>
      <c r="AA71" s="105" t="s">
        <v>679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822</v>
      </c>
      <c r="BK71" s="18" t="s">
        <v>822</v>
      </c>
      <c r="BL71" s="16"/>
      <c r="BM71" s="130" t="s">
        <v>440</v>
      </c>
      <c r="BN71" s="130" t="s">
        <v>460</v>
      </c>
      <c r="BO71" s="130" t="s">
        <v>557</v>
      </c>
      <c r="BP71" s="18" t="s">
        <v>822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774</v>
      </c>
      <c r="E72" s="159">
        <v>66</v>
      </c>
      <c r="F72" s="126" t="s">
        <v>715</v>
      </c>
      <c r="G72" s="142" t="str">
        <f>IF(D72="","*",VLOOKUP(F72,BS_ATIVIDADE[],3,FALSE))</f>
        <v>OUTROS</v>
      </c>
      <c r="H72" s="106" t="s">
        <v>184</v>
      </c>
      <c r="I72" s="106" t="s">
        <v>775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820</v>
      </c>
      <c r="W72" s="151" t="s">
        <v>835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822</v>
      </c>
      <c r="BK72" s="18" t="s">
        <v>822</v>
      </c>
      <c r="BL72" s="16"/>
      <c r="BM72" s="130" t="s">
        <v>440</v>
      </c>
      <c r="BN72" s="130" t="s">
        <v>460</v>
      </c>
      <c r="BO72" s="130" t="s">
        <v>557</v>
      </c>
      <c r="BP72" s="18" t="s">
        <v>822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780</v>
      </c>
      <c r="E73" s="159">
        <v>59</v>
      </c>
      <c r="F73" s="126" t="s">
        <v>694</v>
      </c>
      <c r="G73" s="142" t="str">
        <f>IF(D73="","*",VLOOKUP(F73,BS_ATIVIDADE[],3,FALSE))</f>
        <v>SOLDA</v>
      </c>
      <c r="H73" s="106" t="s">
        <v>679</v>
      </c>
      <c r="I73" s="106" t="s">
        <v>679</v>
      </c>
      <c r="J73" s="105">
        <v>92</v>
      </c>
      <c r="K73" s="105">
        <v>106.7</v>
      </c>
      <c r="L73" s="105" t="s">
        <v>679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771</v>
      </c>
      <c r="W73" s="151" t="s">
        <v>698</v>
      </c>
      <c r="X73" s="104" t="s">
        <v>421</v>
      </c>
      <c r="Y73" s="129" t="s">
        <v>424</v>
      </c>
      <c r="Z73" s="104"/>
      <c r="AA73" s="105" t="s">
        <v>679</v>
      </c>
      <c r="AB73" s="103"/>
      <c r="AC73" s="152"/>
      <c r="AD73" s="107" t="s">
        <v>679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836</v>
      </c>
      <c r="BK73" s="18" t="s">
        <v>837</v>
      </c>
      <c r="BL73" s="16"/>
      <c r="BM73" s="130" t="s">
        <v>447</v>
      </c>
      <c r="BN73" s="130" t="s">
        <v>471</v>
      </c>
      <c r="BO73" s="130" t="s">
        <v>471</v>
      </c>
      <c r="BP73" s="18" t="s">
        <v>837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690</v>
      </c>
      <c r="E74" s="159">
        <v>60</v>
      </c>
      <c r="F74" s="126" t="s">
        <v>687</v>
      </c>
      <c r="G74" s="142" t="str">
        <f>IF(D74="","*",VLOOKUP(F74,BS_ATIVIDADE[],3,FALSE))</f>
        <v>MECANIZAÇÃO - SOCADORA</v>
      </c>
      <c r="H74" s="106" t="s">
        <v>828</v>
      </c>
      <c r="I74" s="106" t="s">
        <v>828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707</v>
      </c>
      <c r="W74" s="151" t="s">
        <v>688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679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838</v>
      </c>
      <c r="AN74" s="105" t="s">
        <v>839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840</v>
      </c>
      <c r="BK74" s="18" t="s">
        <v>841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701</v>
      </c>
      <c r="E75" s="173">
        <v>650</v>
      </c>
      <c r="F75" s="126" t="s">
        <v>702</v>
      </c>
      <c r="G75" s="142" t="str">
        <f>IF(D75="","*",VLOOKUP(F75,BS_ATIVIDADE[],3,FALSE))</f>
        <v>EXPANSÃO</v>
      </c>
      <c r="H75" s="106" t="s">
        <v>679</v>
      </c>
      <c r="I75" s="106"/>
      <c r="J75" s="105">
        <v>53</v>
      </c>
      <c r="K75" s="105">
        <v>123.8</v>
      </c>
      <c r="L75" s="105" t="s">
        <v>679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783</v>
      </c>
      <c r="W75" s="151" t="s">
        <v>698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842</v>
      </c>
      <c r="BK75" s="18" t="s">
        <v>843</v>
      </c>
      <c r="BL75" s="16"/>
      <c r="BM75" s="130" t="s">
        <v>445</v>
      </c>
      <c r="BN75" s="130" t="s">
        <v>445</v>
      </c>
      <c r="BO75" s="130" t="s">
        <v>445</v>
      </c>
      <c r="BP75" s="18" t="s">
        <v>679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844</v>
      </c>
      <c r="E76" s="159">
        <v>70</v>
      </c>
      <c r="F76" s="126" t="s">
        <v>845</v>
      </c>
      <c r="G76" s="142" t="str">
        <f>IF(D76="","*",VLOOKUP(F76,BS_ATIVIDADE[],3,FALSE))</f>
        <v>OUTROS</v>
      </c>
      <c r="H76" s="106" t="s">
        <v>679</v>
      </c>
      <c r="I76" s="106" t="s">
        <v>679</v>
      </c>
      <c r="J76" s="105">
        <v>92</v>
      </c>
      <c r="K76" s="105">
        <v>104.6</v>
      </c>
      <c r="L76" s="105" t="s">
        <v>679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846</v>
      </c>
      <c r="X76" s="104" t="s">
        <v>425</v>
      </c>
      <c r="Y76" s="129"/>
      <c r="Z76" s="104"/>
      <c r="AA76" s="105" t="s">
        <v>679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847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701</v>
      </c>
      <c r="E78" s="159"/>
      <c r="F78" s="126" t="s">
        <v>702</v>
      </c>
      <c r="G78" s="142" t="str">
        <f>IF(D78="","*",VLOOKUP(F78,BS_ATIVIDADE[],3,FALSE))</f>
        <v>EXPANSÃO</v>
      </c>
      <c r="H78" s="106" t="s">
        <v>679</v>
      </c>
      <c r="I78" s="106" t="s">
        <v>679</v>
      </c>
      <c r="J78" s="105">
        <v>70</v>
      </c>
      <c r="K78" s="105">
        <v>113.5</v>
      </c>
      <c r="L78" s="105" t="s">
        <v>679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704</v>
      </c>
      <c r="W78" s="151" t="s">
        <v>698</v>
      </c>
      <c r="X78" s="104" t="s">
        <v>421</v>
      </c>
      <c r="Y78" s="129"/>
      <c r="Z78" s="104"/>
      <c r="AA78" s="105" t="s">
        <v>679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701</v>
      </c>
      <c r="E79" s="159">
        <v>40</v>
      </c>
      <c r="F79" s="126" t="s">
        <v>788</v>
      </c>
      <c r="G79" s="142" t="str">
        <f>IF(D79="","*",VLOOKUP(F79,BS_ATIVIDADE[],3,FALSE))</f>
        <v>EXPANSÃO</v>
      </c>
      <c r="H79" s="106" t="s">
        <v>679</v>
      </c>
      <c r="I79" s="106" t="s">
        <v>679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704</v>
      </c>
      <c r="W79" s="151" t="s">
        <v>789</v>
      </c>
      <c r="X79" s="104" t="s">
        <v>421</v>
      </c>
      <c r="Y79" s="129" t="s">
        <v>424</v>
      </c>
      <c r="Z79" s="104"/>
      <c r="AA79" s="105" t="s">
        <v>679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848</v>
      </c>
      <c r="BK79" s="18" t="s">
        <v>848</v>
      </c>
      <c r="BL79" s="16"/>
      <c r="BM79" s="130" t="s">
        <v>447</v>
      </c>
      <c r="BN79" s="130" t="s">
        <v>474</v>
      </c>
      <c r="BO79" s="130" t="s">
        <v>474</v>
      </c>
      <c r="BP79" s="18" t="s">
        <v>848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693</v>
      </c>
      <c r="E80" s="159"/>
      <c r="F80" s="126" t="s">
        <v>694</v>
      </c>
      <c r="G80" s="142" t="str">
        <f>IF(D80="","*",VLOOKUP(F80,BS_ATIVIDADE[],3,FALSE))</f>
        <v>SOLDA</v>
      </c>
      <c r="H80" s="106" t="s">
        <v>679</v>
      </c>
      <c r="I80" s="106" t="s">
        <v>679</v>
      </c>
      <c r="J80" s="105">
        <v>70</v>
      </c>
      <c r="K80" s="105">
        <v>87.3</v>
      </c>
      <c r="L80" s="105" t="s">
        <v>679</v>
      </c>
      <c r="M80" s="105" t="s">
        <v>790</v>
      </c>
      <c r="N80" s="150" t="s">
        <v>791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697</v>
      </c>
      <c r="W80" s="151" t="s">
        <v>698</v>
      </c>
      <c r="X80" s="104" t="s">
        <v>421</v>
      </c>
      <c r="Y80" s="129" t="s">
        <v>424</v>
      </c>
      <c r="Z80" s="104"/>
      <c r="AA80" s="105" t="s">
        <v>679</v>
      </c>
      <c r="AB80" s="126"/>
      <c r="AC80" s="126" t="s">
        <v>679</v>
      </c>
      <c r="AD80" s="107" t="s">
        <v>679</v>
      </c>
      <c r="AE80" s="105" t="s">
        <v>679</v>
      </c>
      <c r="AF80" s="105" t="s">
        <v>679</v>
      </c>
      <c r="AG80" s="105" t="s">
        <v>679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849</v>
      </c>
      <c r="BK80" s="18" t="s">
        <v>849</v>
      </c>
      <c r="BL80" s="16"/>
      <c r="BM80" s="130" t="s">
        <v>451</v>
      </c>
      <c r="BN80" s="130" t="s">
        <v>451</v>
      </c>
      <c r="BO80" s="130" t="s">
        <v>451</v>
      </c>
      <c r="BP80" s="18" t="s">
        <v>849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677</v>
      </c>
      <c r="E81" s="159"/>
      <c r="F81" s="126" t="s">
        <v>687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682</v>
      </c>
      <c r="W81" s="151" t="s">
        <v>688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679</v>
      </c>
      <c r="AD81" s="107">
        <v>0.29166666666666669</v>
      </c>
      <c r="AE81" s="105">
        <v>6249</v>
      </c>
      <c r="AF81" s="105" t="s">
        <v>679</v>
      </c>
      <c r="AG81" s="105" t="s">
        <v>679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850</v>
      </c>
      <c r="BK81" s="18" t="s">
        <v>850</v>
      </c>
      <c r="BL81" s="16"/>
      <c r="BM81" s="130" t="s">
        <v>451</v>
      </c>
      <c r="BN81" s="130" t="s">
        <v>451</v>
      </c>
      <c r="BO81" s="130" t="s">
        <v>451</v>
      </c>
      <c r="BP81" s="18" t="s">
        <v>850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710</v>
      </c>
      <c r="E82" s="159"/>
      <c r="F82" s="126" t="s">
        <v>715</v>
      </c>
      <c r="G82" s="142" t="str">
        <f>IF(D82="","*",VLOOKUP(F82,BS_ATIVIDADE[],3,FALSE))</f>
        <v>OUTROS</v>
      </c>
      <c r="H82" s="105" t="s">
        <v>851</v>
      </c>
      <c r="I82" s="105" t="s">
        <v>851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712</v>
      </c>
      <c r="W82" s="151" t="s">
        <v>716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679</v>
      </c>
      <c r="AD82" s="107">
        <v>0.29166666666666669</v>
      </c>
      <c r="AE82" s="105">
        <v>9341</v>
      </c>
      <c r="AF82" s="105" t="s">
        <v>679</v>
      </c>
      <c r="AG82" s="105" t="s">
        <v>679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852</v>
      </c>
      <c r="BK82" s="18" t="s">
        <v>852</v>
      </c>
      <c r="BL82" s="16"/>
      <c r="BM82" s="130" t="s">
        <v>434</v>
      </c>
      <c r="BN82" s="130" t="s">
        <v>455</v>
      </c>
      <c r="BO82" s="130" t="s">
        <v>520</v>
      </c>
      <c r="BP82" s="18" t="s">
        <v>852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686</v>
      </c>
      <c r="E85" s="159"/>
      <c r="F85" s="126" t="s">
        <v>687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682</v>
      </c>
      <c r="W85" s="151" t="s">
        <v>688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853</v>
      </c>
      <c r="BK85" s="18" t="s">
        <v>853</v>
      </c>
      <c r="BL85" s="16"/>
      <c r="BM85" s="130" t="s">
        <v>440</v>
      </c>
      <c r="BN85" s="130" t="s">
        <v>460</v>
      </c>
      <c r="BO85" s="130" t="s">
        <v>568</v>
      </c>
      <c r="BP85" s="18" t="s">
        <v>853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718</v>
      </c>
      <c r="E86" s="159"/>
      <c r="F86" s="126" t="s">
        <v>719</v>
      </c>
      <c r="G86" s="142" t="str">
        <f>IF(D86="","*",VLOOKUP(F86,BS_ATIVIDADE[],3,FALSE))</f>
        <v>DORMENTE - SUBSTITUIÇÂO</v>
      </c>
      <c r="H86" s="105" t="s">
        <v>679</v>
      </c>
      <c r="I86" s="105" t="s">
        <v>679</v>
      </c>
      <c r="J86" s="105">
        <v>56</v>
      </c>
      <c r="K86" s="105">
        <v>205</v>
      </c>
      <c r="L86" s="105" t="s">
        <v>679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720</v>
      </c>
      <c r="W86" s="151" t="s">
        <v>797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679</v>
      </c>
      <c r="AD86" s="107">
        <v>0.29166666666666669</v>
      </c>
      <c r="AE86" s="105">
        <v>6242</v>
      </c>
      <c r="AF86" s="105" t="s">
        <v>679</v>
      </c>
      <c r="AG86" s="105" t="s">
        <v>679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854</v>
      </c>
      <c r="BK86" s="18" t="s">
        <v>854</v>
      </c>
      <c r="BL86" s="16"/>
      <c r="BM86" s="130" t="s">
        <v>451</v>
      </c>
      <c r="BN86" s="130" t="s">
        <v>451</v>
      </c>
      <c r="BO86" s="130" t="s">
        <v>451</v>
      </c>
      <c r="BP86" s="18" t="s">
        <v>854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855</v>
      </c>
      <c r="E87" s="159">
        <v>81</v>
      </c>
      <c r="F87" s="126" t="s">
        <v>719</v>
      </c>
      <c r="G87" s="142" t="str">
        <f>IF(D87="","*",VLOOKUP(F87,BS_ATIVIDADE[],3,FALSE))</f>
        <v>DORMENTE - SUBSTITUIÇÂO</v>
      </c>
      <c r="H87" s="105" t="s">
        <v>679</v>
      </c>
      <c r="I87" s="105" t="s">
        <v>679</v>
      </c>
      <c r="J87" s="105">
        <v>56</v>
      </c>
      <c r="K87" s="105">
        <v>205</v>
      </c>
      <c r="L87" s="105" t="s">
        <v>679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856</v>
      </c>
      <c r="W87" s="151" t="s">
        <v>797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854</v>
      </c>
      <c r="BK87" s="18" t="s">
        <v>854</v>
      </c>
      <c r="BL87" s="16"/>
      <c r="BM87" s="130" t="s">
        <v>451</v>
      </c>
      <c r="BN87" s="130" t="s">
        <v>451</v>
      </c>
      <c r="BO87" s="130" t="s">
        <v>451</v>
      </c>
      <c r="BP87" s="18" t="s">
        <v>854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724</v>
      </c>
      <c r="E88" s="159"/>
      <c r="F88" s="126" t="s">
        <v>711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857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858</v>
      </c>
      <c r="W88" s="151" t="s">
        <v>801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679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859</v>
      </c>
      <c r="BK88" s="18" t="s">
        <v>860</v>
      </c>
      <c r="BL88" s="16"/>
      <c r="BM88" s="130" t="s">
        <v>451</v>
      </c>
      <c r="BN88" s="130" t="s">
        <v>451</v>
      </c>
      <c r="BO88" s="130" t="s">
        <v>451</v>
      </c>
      <c r="BP88" s="18" t="s">
        <v>860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691</v>
      </c>
      <c r="E90" s="159">
        <v>4</v>
      </c>
      <c r="F90" s="126" t="s">
        <v>692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740</v>
      </c>
      <c r="W90" s="151" t="s">
        <v>741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679</v>
      </c>
      <c r="AF90" s="105" t="s">
        <v>679</v>
      </c>
      <c r="AG90" s="105" t="s">
        <v>679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794</v>
      </c>
      <c r="BK90" s="18" t="s">
        <v>861</v>
      </c>
      <c r="BL90" s="16"/>
      <c r="BM90" s="130" t="s">
        <v>447</v>
      </c>
      <c r="BN90" s="130" t="s">
        <v>471</v>
      </c>
      <c r="BO90" s="130" t="s">
        <v>471</v>
      </c>
      <c r="BP90" s="18" t="s">
        <v>861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744</v>
      </c>
      <c r="E91" s="159"/>
      <c r="F91" s="126" t="s">
        <v>687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707</v>
      </c>
      <c r="W91" s="151" t="s">
        <v>688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679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747</v>
      </c>
      <c r="E92" s="159"/>
      <c r="F92" s="126" t="s">
        <v>678</v>
      </c>
      <c r="G92" s="142" t="str">
        <f>IF(D92="","*",VLOOKUP(F92,BS_ATIVIDADE[],3,FALSE))</f>
        <v>OUTROS</v>
      </c>
      <c r="H92" s="106" t="s">
        <v>201</v>
      </c>
      <c r="I92" s="106" t="s">
        <v>749</v>
      </c>
      <c r="J92" s="105">
        <v>55</v>
      </c>
      <c r="K92" s="105">
        <v>102</v>
      </c>
      <c r="L92" s="105" t="s">
        <v>679</v>
      </c>
      <c r="M92" s="105" t="s">
        <v>862</v>
      </c>
      <c r="N92" s="150" t="s">
        <v>863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864</v>
      </c>
      <c r="W92" s="151" t="s">
        <v>683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679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865</v>
      </c>
      <c r="AN92" s="105" t="s">
        <v>865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866</v>
      </c>
      <c r="BK92" s="18" t="s">
        <v>867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844</v>
      </c>
      <c r="E93" s="159">
        <v>87</v>
      </c>
      <c r="F93" s="126" t="s">
        <v>868</v>
      </c>
      <c r="G93" s="142" t="str">
        <f>IF(D93="","*",VLOOKUP(F93,BS_ATIVIDADE[],3,FALSE))</f>
        <v>TRILHO - SUBSTITUIÇÂO</v>
      </c>
      <c r="H93" s="106" t="s">
        <v>679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869</v>
      </c>
      <c r="W93" s="151" t="s">
        <v>870</v>
      </c>
      <c r="X93" s="104" t="s">
        <v>425</v>
      </c>
      <c r="Y93" s="129"/>
      <c r="Z93" s="104"/>
      <c r="AA93" s="105" t="s">
        <v>679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871</v>
      </c>
      <c r="BK93" s="18" t="s">
        <v>872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777</v>
      </c>
      <c r="E94" s="159">
        <v>57</v>
      </c>
      <c r="F94" s="126" t="s">
        <v>756</v>
      </c>
      <c r="G94" s="142" t="str">
        <f>IF(D94="","*",VLOOKUP(F94,BS_ATIVIDADE[],3,FALSE))</f>
        <v>MODERNIZAÇÃO</v>
      </c>
      <c r="H94" s="106" t="s">
        <v>679</v>
      </c>
      <c r="I94" s="106" t="s">
        <v>679</v>
      </c>
      <c r="J94" s="105">
        <v>48</v>
      </c>
      <c r="K94" s="105">
        <v>123.363</v>
      </c>
      <c r="L94" s="105" t="s">
        <v>679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766</v>
      </c>
      <c r="W94" s="151" t="s">
        <v>698</v>
      </c>
      <c r="X94" s="104" t="s">
        <v>421</v>
      </c>
      <c r="Y94" s="129" t="s">
        <v>424</v>
      </c>
      <c r="Z94" s="104"/>
      <c r="AA94" s="105" t="s">
        <v>679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848</v>
      </c>
      <c r="BK94" s="18" t="s">
        <v>848</v>
      </c>
      <c r="BL94" s="16"/>
      <c r="BM94" s="130" t="s">
        <v>447</v>
      </c>
      <c r="BN94" s="130" t="s">
        <v>463</v>
      </c>
      <c r="BO94" s="130" t="s">
        <v>549</v>
      </c>
      <c r="BP94" s="18" t="s">
        <v>848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810</v>
      </c>
      <c r="E95" s="159">
        <v>58</v>
      </c>
      <c r="F95" s="126" t="s">
        <v>756</v>
      </c>
      <c r="G95" s="142" t="str">
        <f>IF(D95="","*",VLOOKUP(F95,BS_ATIVIDADE[],3,FALSE))</f>
        <v>MODERNIZAÇÃO</v>
      </c>
      <c r="H95" s="106" t="s">
        <v>679</v>
      </c>
      <c r="I95" s="106" t="s">
        <v>679</v>
      </c>
      <c r="J95" s="105">
        <v>48</v>
      </c>
      <c r="K95" s="105">
        <v>123.465</v>
      </c>
      <c r="L95" s="105" t="s">
        <v>679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766</v>
      </c>
      <c r="W95" s="151" t="s">
        <v>698</v>
      </c>
      <c r="X95" s="104" t="s">
        <v>421</v>
      </c>
      <c r="Y95" s="129" t="s">
        <v>424</v>
      </c>
      <c r="Z95" s="104"/>
      <c r="AA95" s="105" t="s">
        <v>679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848</v>
      </c>
      <c r="BK95" s="18" t="s">
        <v>848</v>
      </c>
      <c r="BL95" s="16"/>
      <c r="BM95" s="130" t="s">
        <v>447</v>
      </c>
      <c r="BN95" s="130" t="s">
        <v>463</v>
      </c>
      <c r="BO95" s="130" t="s">
        <v>549</v>
      </c>
      <c r="BP95" s="18" t="s">
        <v>848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780</v>
      </c>
      <c r="E98" s="159">
        <v>92</v>
      </c>
      <c r="F98" s="126" t="s">
        <v>694</v>
      </c>
      <c r="G98" s="142" t="str">
        <f>IF(D98="","*",VLOOKUP(F98,BS_ATIVIDADE[],3,FALSE))</f>
        <v>SOLDA</v>
      </c>
      <c r="H98" s="106" t="s">
        <v>679</v>
      </c>
      <c r="I98" s="105" t="s">
        <v>679</v>
      </c>
      <c r="J98" s="105">
        <v>54</v>
      </c>
      <c r="K98" s="105">
        <v>65.3</v>
      </c>
      <c r="L98" s="105" t="s">
        <v>679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771</v>
      </c>
      <c r="W98" s="151" t="s">
        <v>698</v>
      </c>
      <c r="X98" s="104" t="s">
        <v>421</v>
      </c>
      <c r="Y98" s="129" t="s">
        <v>424</v>
      </c>
      <c r="Z98" s="104"/>
      <c r="AA98" s="105" t="s">
        <v>679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873</v>
      </c>
      <c r="BK98" s="18" t="s">
        <v>873</v>
      </c>
      <c r="BL98" s="16"/>
      <c r="BM98" s="130" t="s">
        <v>447</v>
      </c>
      <c r="BN98" s="130" t="s">
        <v>471</v>
      </c>
      <c r="BO98" s="130" t="s">
        <v>471</v>
      </c>
      <c r="BP98" s="18" t="s">
        <v>873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874</v>
      </c>
      <c r="E99" s="159">
        <v>93</v>
      </c>
      <c r="F99" s="126" t="s">
        <v>875</v>
      </c>
      <c r="G99" s="142" t="str">
        <f>IF(D99="","*",VLOOKUP(F99,BS_ATIVIDADE[],3,FALSE))</f>
        <v>LIMPEZA LASTRO</v>
      </c>
      <c r="H99" s="106" t="s">
        <v>679</v>
      </c>
      <c r="I99" s="106" t="s">
        <v>679</v>
      </c>
      <c r="J99" s="105">
        <v>53</v>
      </c>
      <c r="K99" s="105">
        <v>109</v>
      </c>
      <c r="L99" s="105" t="s">
        <v>679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771</v>
      </c>
      <c r="W99" s="151" t="s">
        <v>876</v>
      </c>
      <c r="X99" s="104" t="s">
        <v>421</v>
      </c>
      <c r="Y99" s="129" t="s">
        <v>415</v>
      </c>
      <c r="Z99" s="104"/>
      <c r="AA99" s="105" t="s">
        <v>679</v>
      </c>
      <c r="AB99" s="103"/>
      <c r="AC99" s="152"/>
      <c r="AD99" s="107" t="s">
        <v>679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877</v>
      </c>
      <c r="BK99" s="18" t="s">
        <v>877</v>
      </c>
      <c r="BL99" s="16"/>
      <c r="BM99" s="130" t="s">
        <v>441</v>
      </c>
      <c r="BN99" s="130" t="s">
        <v>470</v>
      </c>
      <c r="BO99" s="130" t="s">
        <v>521</v>
      </c>
      <c r="BP99" s="18" t="s">
        <v>877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690</v>
      </c>
      <c r="E100" s="159">
        <v>60</v>
      </c>
      <c r="F100" s="126" t="s">
        <v>687</v>
      </c>
      <c r="G100" s="142" t="str">
        <f>IF(D100="","*",VLOOKUP(F100,BS_ATIVIDADE[],3,FALSE))</f>
        <v>MECANIZAÇÃO - SOCADORA</v>
      </c>
      <c r="H100" s="106" t="s">
        <v>828</v>
      </c>
      <c r="I100" s="106" t="s">
        <v>828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707</v>
      </c>
      <c r="W100" s="151" t="s">
        <v>688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679</v>
      </c>
      <c r="AG100" s="105" t="s">
        <v>679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878</v>
      </c>
      <c r="BK100" s="18" t="s">
        <v>879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879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701</v>
      </c>
      <c r="E101" s="159">
        <v>94</v>
      </c>
      <c r="F101" s="126" t="s">
        <v>702</v>
      </c>
      <c r="G101" s="142" t="str">
        <f>IF(D101="","*",VLOOKUP(F101,BS_ATIVIDADE[],3,FALSE))</f>
        <v>EXPANSÃO</v>
      </c>
      <c r="H101" s="106" t="s">
        <v>679</v>
      </c>
      <c r="I101" s="106" t="s">
        <v>679</v>
      </c>
      <c r="J101" s="105">
        <v>30</v>
      </c>
      <c r="K101" s="105">
        <v>109</v>
      </c>
      <c r="L101" s="105" t="s">
        <v>679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880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783</v>
      </c>
      <c r="W101" s="151" t="s">
        <v>698</v>
      </c>
      <c r="X101" s="104" t="s">
        <v>421</v>
      </c>
      <c r="Y101" s="129" t="s">
        <v>424</v>
      </c>
      <c r="Z101" s="104"/>
      <c r="AA101" s="105" t="s">
        <v>679</v>
      </c>
      <c r="AB101" s="103"/>
      <c r="AC101" s="152"/>
      <c r="AD101" s="107" t="s">
        <v>679</v>
      </c>
      <c r="AE101" s="105" t="s">
        <v>679</v>
      </c>
      <c r="AF101" s="105" t="s">
        <v>679</v>
      </c>
      <c r="AG101" s="105" t="s">
        <v>679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679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881</v>
      </c>
      <c r="BK101" s="18" t="s">
        <v>881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881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774</v>
      </c>
      <c r="E102" s="159">
        <v>94</v>
      </c>
      <c r="F102" s="126" t="s">
        <v>715</v>
      </c>
      <c r="G102" s="142" t="str">
        <f>IF(D102="","*",VLOOKUP(F102,BS_ATIVIDADE[],3,FALSE))</f>
        <v>OUTROS</v>
      </c>
      <c r="H102" s="106" t="s">
        <v>775</v>
      </c>
      <c r="I102" s="106" t="s">
        <v>775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771</v>
      </c>
      <c r="W102" s="151" t="s">
        <v>716</v>
      </c>
      <c r="X102" s="104" t="s">
        <v>421</v>
      </c>
      <c r="Y102" s="129" t="s">
        <v>424</v>
      </c>
      <c r="Z102" s="104"/>
      <c r="AA102" s="105" t="s">
        <v>882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679</v>
      </c>
      <c r="AG102" s="105" t="s">
        <v>679</v>
      </c>
      <c r="AH102" s="15"/>
      <c r="AI102" s="126" t="s">
        <v>883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838</v>
      </c>
      <c r="AN102" s="105" t="s">
        <v>839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884</v>
      </c>
      <c r="BK102" s="18" t="s">
        <v>885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885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701</v>
      </c>
      <c r="E105" s="159"/>
      <c r="F105" s="126" t="s">
        <v>702</v>
      </c>
      <c r="G105" s="142" t="str">
        <f>IF(D105="","*",VLOOKUP(F105,BS_ATIVIDADE[],3,FALSE))</f>
        <v>EXPANSÃO</v>
      </c>
      <c r="H105" s="106" t="s">
        <v>679</v>
      </c>
      <c r="I105" s="106" t="s">
        <v>679</v>
      </c>
      <c r="J105" s="105">
        <v>70</v>
      </c>
      <c r="K105" s="105">
        <v>113.5</v>
      </c>
      <c r="L105" s="105" t="s">
        <v>679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704</v>
      </c>
      <c r="W105" s="151" t="s">
        <v>698</v>
      </c>
      <c r="X105" s="104" t="s">
        <v>421</v>
      </c>
      <c r="Y105" s="129"/>
      <c r="Z105" s="104"/>
      <c r="AA105" s="105" t="s">
        <v>679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701</v>
      </c>
      <c r="E106" s="159">
        <v>40</v>
      </c>
      <c r="F106" s="126" t="s">
        <v>788</v>
      </c>
      <c r="G106" s="142" t="str">
        <f>IF(D106="","*",VLOOKUP(F106,BS_ATIVIDADE[],3,FALSE))</f>
        <v>EXPANSÃO</v>
      </c>
      <c r="H106" s="106" t="s">
        <v>679</v>
      </c>
      <c r="I106" s="106" t="s">
        <v>679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704</v>
      </c>
      <c r="W106" s="151" t="s">
        <v>789</v>
      </c>
      <c r="X106" s="104" t="s">
        <v>421</v>
      </c>
      <c r="Y106" s="129" t="s">
        <v>424</v>
      </c>
      <c r="Z106" s="104"/>
      <c r="AA106" s="105" t="s">
        <v>679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886</v>
      </c>
      <c r="BK106" s="179" t="s">
        <v>887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887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693</v>
      </c>
      <c r="E107" s="159"/>
      <c r="F107" s="126" t="s">
        <v>694</v>
      </c>
      <c r="G107" s="142" t="str">
        <f>IF(D107="","*",VLOOKUP(F107,BS_ATIVIDADE[],3,FALSE))</f>
        <v>SOLDA</v>
      </c>
      <c r="H107" s="106" t="s">
        <v>679</v>
      </c>
      <c r="I107" s="106" t="s">
        <v>679</v>
      </c>
      <c r="J107" s="105">
        <v>70</v>
      </c>
      <c r="K107" s="105">
        <v>87.3</v>
      </c>
      <c r="L107" s="105" t="s">
        <v>679</v>
      </c>
      <c r="M107" s="105" t="s">
        <v>790</v>
      </c>
      <c r="N107" s="150" t="s">
        <v>791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697</v>
      </c>
      <c r="W107" s="151" t="s">
        <v>698</v>
      </c>
      <c r="X107" s="104" t="s">
        <v>421</v>
      </c>
      <c r="Y107" s="129" t="s">
        <v>424</v>
      </c>
      <c r="Z107" s="104"/>
      <c r="AA107" s="105" t="s">
        <v>679</v>
      </c>
      <c r="AB107" s="126"/>
      <c r="AC107" s="126" t="s">
        <v>679</v>
      </c>
      <c r="AD107" s="107" t="s">
        <v>679</v>
      </c>
      <c r="AE107" s="105" t="s">
        <v>679</v>
      </c>
      <c r="AF107" s="105" t="s">
        <v>679</v>
      </c>
      <c r="AG107" s="105" t="s">
        <v>679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888</v>
      </c>
      <c r="BK107" s="179" t="s">
        <v>889</v>
      </c>
      <c r="BL107" s="16"/>
      <c r="BM107" s="130" t="s">
        <v>445</v>
      </c>
      <c r="BN107" s="130" t="s">
        <v>890</v>
      </c>
      <c r="BO107" s="130" t="s">
        <v>890</v>
      </c>
      <c r="BP107" s="18" t="s">
        <v>679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677</v>
      </c>
      <c r="E108" s="159"/>
      <c r="F108" s="126" t="s">
        <v>687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682</v>
      </c>
      <c r="W108" s="151" t="s">
        <v>688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679</v>
      </c>
      <c r="AD108" s="107">
        <v>0.29166666666666669</v>
      </c>
      <c r="AE108" s="105">
        <v>6249</v>
      </c>
      <c r="AF108" s="105" t="s">
        <v>679</v>
      </c>
      <c r="AG108" s="105" t="s">
        <v>679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891</v>
      </c>
      <c r="BK108" s="18" t="s">
        <v>892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892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710</v>
      </c>
      <c r="E109" s="159"/>
      <c r="F109" s="126" t="s">
        <v>715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712</v>
      </c>
      <c r="W109" s="151" t="s">
        <v>716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679</v>
      </c>
      <c r="AD109" s="107">
        <v>0.29166666666666669</v>
      </c>
      <c r="AE109" s="105">
        <v>9341</v>
      </c>
      <c r="AF109" s="105" t="s">
        <v>679</v>
      </c>
      <c r="AG109" s="105" t="s">
        <v>679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893</v>
      </c>
      <c r="BK109" s="18" t="s">
        <v>892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892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686</v>
      </c>
      <c r="E111" s="159"/>
      <c r="F111" s="126" t="s">
        <v>687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682</v>
      </c>
      <c r="W111" s="151" t="s">
        <v>688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679</v>
      </c>
      <c r="AF111" s="105" t="s">
        <v>679</v>
      </c>
      <c r="AG111" s="105" t="s">
        <v>679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894</v>
      </c>
      <c r="BK111" s="18" t="s">
        <v>895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718</v>
      </c>
      <c r="E112" s="159"/>
      <c r="F112" s="126" t="s">
        <v>719</v>
      </c>
      <c r="G112" s="142" t="str">
        <f>IF(D112="","*",VLOOKUP(F112,BS_ATIVIDADE[],3,FALSE))</f>
        <v>DORMENTE - SUBSTITUIÇÂO</v>
      </c>
      <c r="H112" s="105" t="s">
        <v>679</v>
      </c>
      <c r="I112" s="105" t="s">
        <v>679</v>
      </c>
      <c r="J112" s="105">
        <v>56</v>
      </c>
      <c r="K112" s="105">
        <v>205</v>
      </c>
      <c r="L112" s="105" t="s">
        <v>679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720</v>
      </c>
      <c r="W112" s="151" t="s">
        <v>797</v>
      </c>
      <c r="X112" s="104" t="s">
        <v>421</v>
      </c>
      <c r="Y112" s="129" t="s">
        <v>424</v>
      </c>
      <c r="Z112" s="104"/>
      <c r="AA112" s="105" t="s">
        <v>679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896</v>
      </c>
      <c r="BK112" s="179" t="s">
        <v>897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897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855</v>
      </c>
      <c r="E113" s="159">
        <v>81</v>
      </c>
      <c r="F113" s="126" t="s">
        <v>719</v>
      </c>
      <c r="G113" s="142" t="str">
        <f>IF(D113="","*",VLOOKUP(F113,BS_ATIVIDADE[],3,FALSE))</f>
        <v>DORMENTE - SUBSTITUIÇÂO</v>
      </c>
      <c r="H113" s="105" t="s">
        <v>679</v>
      </c>
      <c r="I113" s="105" t="s">
        <v>679</v>
      </c>
      <c r="J113" s="105">
        <v>56</v>
      </c>
      <c r="K113" s="105">
        <v>205</v>
      </c>
      <c r="L113" s="105" t="s">
        <v>679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856</v>
      </c>
      <c r="W113" s="151" t="s">
        <v>797</v>
      </c>
      <c r="X113" s="104" t="s">
        <v>421</v>
      </c>
      <c r="Y113" s="129" t="s">
        <v>424</v>
      </c>
      <c r="Z113" s="104"/>
      <c r="AA113" s="105" t="s">
        <v>679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896</v>
      </c>
      <c r="BK113" s="179" t="s">
        <v>897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897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799</v>
      </c>
      <c r="E114" s="159">
        <v>108</v>
      </c>
      <c r="F114" s="126" t="s">
        <v>694</v>
      </c>
      <c r="G114" s="142" t="str">
        <f>IF(D114="","*",VLOOKUP(F114,BS_ATIVIDADE[],3,FALSE))</f>
        <v>SOLDA</v>
      </c>
      <c r="H114" s="106" t="s">
        <v>679</v>
      </c>
      <c r="I114" s="106" t="s">
        <v>679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898</v>
      </c>
      <c r="W114" s="151" t="s">
        <v>698</v>
      </c>
      <c r="X114" s="104" t="s">
        <v>421</v>
      </c>
      <c r="Y114" s="129" t="s">
        <v>424</v>
      </c>
      <c r="Z114" s="104"/>
      <c r="AA114" s="105" t="s">
        <v>679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734</v>
      </c>
      <c r="BK114" s="179" t="s">
        <v>897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899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724</v>
      </c>
      <c r="E115" s="159"/>
      <c r="F115" s="126" t="s">
        <v>711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857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858</v>
      </c>
      <c r="W115" s="151" t="s">
        <v>801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679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900</v>
      </c>
      <c r="BK115" s="18" t="s">
        <v>892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897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691</v>
      </c>
      <c r="E116" s="159">
        <v>4</v>
      </c>
      <c r="F116" s="126" t="s">
        <v>692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740</v>
      </c>
      <c r="W116" s="151" t="s">
        <v>741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679</v>
      </c>
      <c r="AG116" s="105" t="s">
        <v>679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794</v>
      </c>
      <c r="BK116" s="18" t="s">
        <v>901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744</v>
      </c>
      <c r="E117" s="159"/>
      <c r="F117" s="126" t="s">
        <v>687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707</v>
      </c>
      <c r="W117" s="151" t="s">
        <v>688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679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747</v>
      </c>
      <c r="E118" s="159"/>
      <c r="F118" s="126" t="s">
        <v>678</v>
      </c>
      <c r="G118" s="142" t="str">
        <f>IF(D118="","*",VLOOKUP(F118,BS_ATIVIDADE[],3,FALSE))</f>
        <v>OUTROS</v>
      </c>
      <c r="H118" s="106" t="s">
        <v>201</v>
      </c>
      <c r="I118" s="106" t="s">
        <v>749</v>
      </c>
      <c r="J118" s="105">
        <v>55</v>
      </c>
      <c r="K118" s="105">
        <v>102</v>
      </c>
      <c r="L118" s="105" t="s">
        <v>679</v>
      </c>
      <c r="M118" s="105" t="s">
        <v>862</v>
      </c>
      <c r="N118" s="150" t="s">
        <v>863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864</v>
      </c>
      <c r="W118" s="151" t="s">
        <v>683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679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777</v>
      </c>
      <c r="E119" s="159">
        <v>57</v>
      </c>
      <c r="F119" s="126" t="s">
        <v>756</v>
      </c>
      <c r="G119" s="142" t="str">
        <f>IF(D119="","*",VLOOKUP(F119,BS_ATIVIDADE[],3,FALSE))</f>
        <v>MODERNIZAÇÃO</v>
      </c>
      <c r="H119" s="106" t="s">
        <v>679</v>
      </c>
      <c r="I119" s="106" t="s">
        <v>679</v>
      </c>
      <c r="J119" s="105">
        <v>48</v>
      </c>
      <c r="K119" s="105">
        <v>123.363</v>
      </c>
      <c r="L119" s="105" t="s">
        <v>679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766</v>
      </c>
      <c r="W119" s="151" t="s">
        <v>698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902</v>
      </c>
      <c r="BK119" s="179" t="s">
        <v>903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903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810</v>
      </c>
      <c r="E120" s="159">
        <v>58</v>
      </c>
      <c r="F120" s="126" t="s">
        <v>756</v>
      </c>
      <c r="G120" s="142" t="str">
        <f>IF(D120="","*",VLOOKUP(F120,BS_ATIVIDADE[],3,FALSE))</f>
        <v>MODERNIZAÇÃO</v>
      </c>
      <c r="H120" s="106" t="s">
        <v>679</v>
      </c>
      <c r="I120" s="106" t="s">
        <v>679</v>
      </c>
      <c r="J120" s="105">
        <v>48</v>
      </c>
      <c r="K120" s="105">
        <v>123.465</v>
      </c>
      <c r="L120" s="105" t="s">
        <v>679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766</v>
      </c>
      <c r="W120" s="151" t="s">
        <v>698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902</v>
      </c>
      <c r="BK120" s="179" t="s">
        <v>904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758</v>
      </c>
      <c r="E121" s="159">
        <v>114</v>
      </c>
      <c r="F121" s="126" t="s">
        <v>711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905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906</v>
      </c>
      <c r="W121" s="151" t="s">
        <v>801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794</v>
      </c>
      <c r="BK121" s="18" t="s">
        <v>907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907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764</v>
      </c>
      <c r="E122" s="159">
        <v>115</v>
      </c>
      <c r="F122" s="126" t="s">
        <v>765</v>
      </c>
      <c r="G122" s="142" t="str">
        <f>IF(D122="","*",VLOOKUP(F122,BS_ATIVIDADE[],3,FALSE))</f>
        <v>MODERNIZAÇÃO</v>
      </c>
      <c r="H122" s="106" t="s">
        <v>55</v>
      </c>
      <c r="I122" s="106" t="s">
        <v>814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766</v>
      </c>
      <c r="W122" s="151" t="s">
        <v>908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679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909</v>
      </c>
      <c r="BK122" s="18" t="s">
        <v>910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679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780</v>
      </c>
      <c r="E123" s="159">
        <v>92</v>
      </c>
      <c r="F123" s="126" t="s">
        <v>694</v>
      </c>
      <c r="G123" s="142" t="str">
        <f>IF(D123="","*",VLOOKUP(F123,BS_ATIVIDADE[],3,FALSE))</f>
        <v>SOLDA</v>
      </c>
      <c r="H123" s="106" t="s">
        <v>679</v>
      </c>
      <c r="I123" s="105" t="s">
        <v>679</v>
      </c>
      <c r="J123" s="105">
        <v>54</v>
      </c>
      <c r="K123" s="105">
        <v>65.3</v>
      </c>
      <c r="L123" s="105" t="s">
        <v>679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771</v>
      </c>
      <c r="W123" s="151" t="s">
        <v>698</v>
      </c>
      <c r="X123" s="104" t="s">
        <v>421</v>
      </c>
      <c r="Y123" s="129" t="s">
        <v>424</v>
      </c>
      <c r="Z123" s="104"/>
      <c r="AA123" s="105" t="s">
        <v>679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902</v>
      </c>
      <c r="BK123" s="179" t="s">
        <v>911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911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774</v>
      </c>
      <c r="E124" s="159">
        <v>118</v>
      </c>
      <c r="F124" s="126" t="s">
        <v>678</v>
      </c>
      <c r="G124" s="142" t="str">
        <f>IF(D124="","*",VLOOKUP(F124,BS_ATIVIDADE[],3,FALSE))</f>
        <v>OUTROS</v>
      </c>
      <c r="H124" s="106" t="s">
        <v>184</v>
      </c>
      <c r="I124" s="106" t="s">
        <v>775</v>
      </c>
      <c r="J124" s="105">
        <v>92</v>
      </c>
      <c r="K124" s="105">
        <v>83.7</v>
      </c>
      <c r="L124" s="105" t="s">
        <v>679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771</v>
      </c>
      <c r="W124" s="151" t="s">
        <v>772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679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794</v>
      </c>
      <c r="BK124" s="18" t="s">
        <v>912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679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874</v>
      </c>
      <c r="E125" s="159">
        <v>93</v>
      </c>
      <c r="F125" s="126" t="s">
        <v>875</v>
      </c>
      <c r="G125" s="142" t="str">
        <f>IF(D125="","*",VLOOKUP(F125,BS_ATIVIDADE[],3,FALSE))</f>
        <v>LIMPEZA LASTRO</v>
      </c>
      <c r="H125" s="106" t="s">
        <v>679</v>
      </c>
      <c r="I125" s="106" t="s">
        <v>679</v>
      </c>
      <c r="J125" s="105">
        <v>53</v>
      </c>
      <c r="K125" s="105">
        <v>109.05</v>
      </c>
      <c r="L125" s="105" t="s">
        <v>679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6.25E-2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771</v>
      </c>
      <c r="W125" s="151" t="s">
        <v>876</v>
      </c>
      <c r="X125" s="104" t="s">
        <v>421</v>
      </c>
      <c r="Y125" s="129" t="s">
        <v>424</v>
      </c>
      <c r="Z125" s="104"/>
      <c r="AA125" s="105" t="s">
        <v>679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734</v>
      </c>
      <c r="BK125" s="179" t="s">
        <v>913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679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690</v>
      </c>
      <c r="E126" s="159">
        <v>60</v>
      </c>
      <c r="F126" s="126" t="s">
        <v>687</v>
      </c>
      <c r="G126" s="142" t="str">
        <f>IF(D126="","*",VLOOKUP(F126,BS_ATIVIDADE[],3,FALSE))</f>
        <v>MECANIZAÇÃO - SOCADORA</v>
      </c>
      <c r="H126" s="106" t="s">
        <v>828</v>
      </c>
      <c r="I126" s="106" t="s">
        <v>828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707</v>
      </c>
      <c r="W126" s="151" t="s">
        <v>688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679</v>
      </c>
      <c r="AG126" s="105" t="s">
        <v>679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794</v>
      </c>
      <c r="BK126" s="18" t="s">
        <v>892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679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914</v>
      </c>
      <c r="E127" s="159">
        <v>121</v>
      </c>
      <c r="F127" s="126" t="s">
        <v>845</v>
      </c>
      <c r="G127" s="142" t="str">
        <f>IF(D127="","*",VLOOKUP(F127,BS_ATIVIDADE[],3,FALSE))</f>
        <v>OUTROS</v>
      </c>
      <c r="H127" s="106" t="s">
        <v>679</v>
      </c>
      <c r="I127" s="106" t="s">
        <v>679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915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916</v>
      </c>
      <c r="W127" s="151" t="s">
        <v>917</v>
      </c>
      <c r="X127" s="104" t="s">
        <v>421</v>
      </c>
      <c r="Y127" s="129" t="s">
        <v>424</v>
      </c>
      <c r="Z127" s="104"/>
      <c r="AA127" s="105" t="s">
        <v>679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734</v>
      </c>
      <c r="BK127" s="179" t="s">
        <v>911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679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701</v>
      </c>
      <c r="E128" s="159">
        <v>94</v>
      </c>
      <c r="F128" s="126" t="s">
        <v>702</v>
      </c>
      <c r="G128" s="142" t="str">
        <f>IF(D128="","*",VLOOKUP(F128,BS_ATIVIDADE[],3,FALSE))</f>
        <v>EXPANSÃO</v>
      </c>
      <c r="H128" s="106" t="s">
        <v>679</v>
      </c>
      <c r="I128" s="106" t="s">
        <v>679</v>
      </c>
      <c r="J128" s="105">
        <v>53</v>
      </c>
      <c r="K128" s="105">
        <v>123.59</v>
      </c>
      <c r="L128" s="105" t="s">
        <v>679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783</v>
      </c>
      <c r="W128" s="151" t="s">
        <v>698</v>
      </c>
      <c r="X128" s="104" t="s">
        <v>421</v>
      </c>
      <c r="Y128" s="129" t="s">
        <v>424</v>
      </c>
      <c r="Z128" s="104"/>
      <c r="AA128" s="105" t="s">
        <v>679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902</v>
      </c>
      <c r="BK128" s="179" t="s">
        <v>911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679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701</v>
      </c>
      <c r="E131" s="159"/>
      <c r="F131" s="126" t="s">
        <v>702</v>
      </c>
      <c r="G131" s="142" t="str">
        <f>IF(D131="","*",VLOOKUP(F131,BS_ATIVIDADE[],3,FALSE))</f>
        <v>EXPANSÃO</v>
      </c>
      <c r="H131" s="106" t="s">
        <v>679</v>
      </c>
      <c r="I131" s="106" t="s">
        <v>679</v>
      </c>
      <c r="J131" s="105">
        <v>70</v>
      </c>
      <c r="K131" s="105">
        <v>113.5</v>
      </c>
      <c r="L131" s="105" t="s">
        <v>679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704</v>
      </c>
      <c r="W131" s="151" t="s">
        <v>698</v>
      </c>
      <c r="X131" s="104" t="s">
        <v>421</v>
      </c>
      <c r="Y131" s="129"/>
      <c r="Z131" s="104"/>
      <c r="AA131" s="105" t="s">
        <v>679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701</v>
      </c>
      <c r="E132" s="159">
        <v>40</v>
      </c>
      <c r="F132" s="126" t="s">
        <v>788</v>
      </c>
      <c r="G132" s="142" t="str">
        <f>IF(D132="","*",VLOOKUP(F132,BS_ATIVIDADE[],3,FALSE))</f>
        <v>EXPANSÃO</v>
      </c>
      <c r="H132" s="106" t="s">
        <v>679</v>
      </c>
      <c r="I132" s="106" t="s">
        <v>679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704</v>
      </c>
      <c r="W132" s="151" t="s">
        <v>918</v>
      </c>
      <c r="X132" s="104" t="s">
        <v>421</v>
      </c>
      <c r="Y132" s="129" t="s">
        <v>424</v>
      </c>
      <c r="Z132" s="104"/>
      <c r="AA132" s="105" t="s">
        <v>679</v>
      </c>
      <c r="AB132" s="103"/>
      <c r="AC132" s="152"/>
      <c r="AD132" s="107"/>
      <c r="AE132" s="105"/>
      <c r="AF132" s="105"/>
      <c r="AG132" s="105"/>
      <c r="AH132" s="15"/>
      <c r="AI132" s="126" t="s">
        <v>702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919</v>
      </c>
      <c r="BK132" s="18" t="s">
        <v>920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679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693</v>
      </c>
      <c r="E133" s="159"/>
      <c r="F133" s="126" t="s">
        <v>694</v>
      </c>
      <c r="G133" s="142" t="str">
        <f>IF(D133="","*",VLOOKUP(F133,BS_ATIVIDADE[],3,FALSE))</f>
        <v>SOLDA</v>
      </c>
      <c r="H133" s="106" t="s">
        <v>679</v>
      </c>
      <c r="I133" s="106" t="s">
        <v>679</v>
      </c>
      <c r="J133" s="105">
        <v>70</v>
      </c>
      <c r="K133" s="105">
        <v>87.3</v>
      </c>
      <c r="L133" s="105" t="s">
        <v>679</v>
      </c>
      <c r="M133" s="105" t="s">
        <v>790</v>
      </c>
      <c r="N133" s="150" t="s">
        <v>791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697</v>
      </c>
      <c r="W133" s="151" t="s">
        <v>698</v>
      </c>
      <c r="X133" s="104" t="s">
        <v>421</v>
      </c>
      <c r="Y133" s="129" t="s">
        <v>424</v>
      </c>
      <c r="Z133" s="104"/>
      <c r="AA133" s="105" t="s">
        <v>679</v>
      </c>
      <c r="AB133" s="126"/>
      <c r="AC133" s="126" t="s">
        <v>679</v>
      </c>
      <c r="AD133" s="107" t="s">
        <v>679</v>
      </c>
      <c r="AE133" s="105" t="s">
        <v>679</v>
      </c>
      <c r="AF133" s="105" t="s">
        <v>679</v>
      </c>
      <c r="AG133" s="105" t="s">
        <v>679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921</v>
      </c>
      <c r="BK133" s="18" t="s">
        <v>922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922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677</v>
      </c>
      <c r="E134" s="159"/>
      <c r="F134" s="126" t="s">
        <v>687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682</v>
      </c>
      <c r="W134" s="151" t="s">
        <v>688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679</v>
      </c>
      <c r="AD134" s="107">
        <v>0.29166666666666669</v>
      </c>
      <c r="AE134" s="105">
        <v>6249</v>
      </c>
      <c r="AF134" s="105" t="s">
        <v>679</v>
      </c>
      <c r="AG134" s="105" t="s">
        <v>679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923</v>
      </c>
      <c r="BK134" s="18" t="s">
        <v>923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923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710</v>
      </c>
      <c r="E135" s="159"/>
      <c r="F135" s="126" t="s">
        <v>715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712</v>
      </c>
      <c r="W135" s="151" t="s">
        <v>716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679</v>
      </c>
      <c r="AD135" s="107">
        <v>0.29166666666666669</v>
      </c>
      <c r="AE135" s="105">
        <v>9341</v>
      </c>
      <c r="AF135" s="105" t="s">
        <v>679</v>
      </c>
      <c r="AG135" s="105" t="s">
        <v>679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924</v>
      </c>
      <c r="BK135" s="18" t="s">
        <v>924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924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811</v>
      </c>
      <c r="E136" s="159">
        <v>130</v>
      </c>
      <c r="F136" s="126" t="s">
        <v>694</v>
      </c>
      <c r="G136" s="142" t="str">
        <f>IF(D136="","*",VLOOKUP(F136,BS_ATIVIDADE[],3,FALSE))</f>
        <v>SOLDA</v>
      </c>
      <c r="H136" s="106" t="s">
        <v>679</v>
      </c>
      <c r="I136" s="106" t="s">
        <v>679</v>
      </c>
      <c r="J136" s="105">
        <v>48</v>
      </c>
      <c r="K136" s="105">
        <v>91.5</v>
      </c>
      <c r="L136" s="105" t="s">
        <v>679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906</v>
      </c>
      <c r="W136" s="151" t="s">
        <v>698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925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679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753</v>
      </c>
      <c r="E137" s="159">
        <v>131</v>
      </c>
      <c r="F137" s="126" t="s">
        <v>694</v>
      </c>
      <c r="G137" s="142" t="str">
        <f>IF(D137="","*",VLOOKUP(F137,BS_ATIVIDADE[],3,FALSE))</f>
        <v>SOLDA</v>
      </c>
      <c r="H137" s="106" t="s">
        <v>679</v>
      </c>
      <c r="I137" s="106" t="s">
        <v>679</v>
      </c>
      <c r="J137" s="105">
        <v>48</v>
      </c>
      <c r="K137" s="105">
        <v>91.5</v>
      </c>
      <c r="L137" s="105" t="s">
        <v>679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906</v>
      </c>
      <c r="W137" s="151" t="s">
        <v>698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925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679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686</v>
      </c>
      <c r="E138" s="159"/>
      <c r="F138" s="126" t="s">
        <v>687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682</v>
      </c>
      <c r="W138" s="151" t="s">
        <v>688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679</v>
      </c>
      <c r="AF138" s="105" t="s">
        <v>679</v>
      </c>
      <c r="AG138" s="105" t="s">
        <v>679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926</v>
      </c>
      <c r="BK138" s="18" t="s">
        <v>927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927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718</v>
      </c>
      <c r="E139" s="159"/>
      <c r="F139" s="126" t="s">
        <v>719</v>
      </c>
      <c r="G139" s="142" t="str">
        <f>IF(D139="","*",VLOOKUP(F139,BS_ATIVIDADE[],3,FALSE))</f>
        <v>DORMENTE - SUBSTITUIÇÂO</v>
      </c>
      <c r="H139" s="105" t="s">
        <v>679</v>
      </c>
      <c r="I139" s="105" t="s">
        <v>679</v>
      </c>
      <c r="J139" s="105">
        <v>56</v>
      </c>
      <c r="K139" s="105">
        <v>205</v>
      </c>
      <c r="L139" s="105" t="s">
        <v>679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720</v>
      </c>
      <c r="W139" s="151" t="s">
        <v>797</v>
      </c>
      <c r="X139" s="104" t="s">
        <v>421</v>
      </c>
      <c r="Y139" s="129" t="s">
        <v>424</v>
      </c>
      <c r="Z139" s="104"/>
      <c r="AA139" s="105" t="s">
        <v>679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928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929</v>
      </c>
      <c r="BK139" s="18" t="s">
        <v>930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930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855</v>
      </c>
      <c r="E140" s="159">
        <v>81</v>
      </c>
      <c r="F140" s="126" t="s">
        <v>719</v>
      </c>
      <c r="G140" s="142" t="str">
        <f>IF(D140="","*",VLOOKUP(F140,BS_ATIVIDADE[],3,FALSE))</f>
        <v>DORMENTE - SUBSTITUIÇÂO</v>
      </c>
      <c r="H140" s="105" t="s">
        <v>679</v>
      </c>
      <c r="I140" s="105" t="s">
        <v>679</v>
      </c>
      <c r="J140" s="105">
        <v>56</v>
      </c>
      <c r="K140" s="105">
        <v>205</v>
      </c>
      <c r="L140" s="105" t="s">
        <v>679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856</v>
      </c>
      <c r="W140" s="151" t="s">
        <v>797</v>
      </c>
      <c r="X140" s="104" t="s">
        <v>421</v>
      </c>
      <c r="Y140" s="129" t="s">
        <v>424</v>
      </c>
      <c r="Z140" s="104"/>
      <c r="AA140" s="105" t="s">
        <v>679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931</v>
      </c>
      <c r="BK140" s="18" t="s">
        <v>932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932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799</v>
      </c>
      <c r="E141" s="159">
        <v>108</v>
      </c>
      <c r="F141" s="126" t="s">
        <v>694</v>
      </c>
      <c r="G141" s="142" t="str">
        <f>IF(D141="","*",VLOOKUP(F141,BS_ATIVIDADE[],3,FALSE))</f>
        <v>SOLDA</v>
      </c>
      <c r="H141" s="106" t="s">
        <v>679</v>
      </c>
      <c r="I141" s="106" t="s">
        <v>679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898</v>
      </c>
      <c r="W141" s="151" t="s">
        <v>698</v>
      </c>
      <c r="X141" s="104" t="s">
        <v>421</v>
      </c>
      <c r="Y141" s="129" t="s">
        <v>424</v>
      </c>
      <c r="Z141" s="104"/>
      <c r="AA141" s="105" t="s">
        <v>679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734</v>
      </c>
      <c r="BK141" s="18" t="s">
        <v>933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933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724</v>
      </c>
      <c r="E142" s="159"/>
      <c r="F142" s="126" t="s">
        <v>711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857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858</v>
      </c>
      <c r="W142" s="151" t="s">
        <v>801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679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934</v>
      </c>
      <c r="BK142" s="18" t="s">
        <v>934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934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691</v>
      </c>
      <c r="E144" s="159">
        <v>4</v>
      </c>
      <c r="F144" s="126" t="s">
        <v>692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740</v>
      </c>
      <c r="W144" s="151" t="s">
        <v>741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679</v>
      </c>
      <c r="AG144" s="105" t="s">
        <v>679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935</v>
      </c>
      <c r="BK144" s="18" t="s">
        <v>935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935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744</v>
      </c>
      <c r="E145" s="159"/>
      <c r="F145" s="126" t="s">
        <v>687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707</v>
      </c>
      <c r="W145" s="151" t="s">
        <v>688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936</v>
      </c>
      <c r="BK145" s="18" t="s">
        <v>937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747</v>
      </c>
      <c r="E146" s="159"/>
      <c r="F146" s="126" t="s">
        <v>678</v>
      </c>
      <c r="G146" s="142" t="str">
        <f>IF(D146="","*",VLOOKUP(F146,BS_ATIVIDADE[],3,FALSE))</f>
        <v>OUTROS</v>
      </c>
      <c r="H146" s="106" t="s">
        <v>201</v>
      </c>
      <c r="I146" s="106" t="s">
        <v>749</v>
      </c>
      <c r="J146" s="105">
        <v>55</v>
      </c>
      <c r="K146" s="105">
        <v>102</v>
      </c>
      <c r="L146" s="105" t="s">
        <v>679</v>
      </c>
      <c r="M146" s="105" t="s">
        <v>862</v>
      </c>
      <c r="N146" s="150" t="s">
        <v>863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864</v>
      </c>
      <c r="W146" s="151" t="s">
        <v>683</v>
      </c>
      <c r="X146" s="104" t="s">
        <v>421</v>
      </c>
      <c r="Y146" s="129" t="s">
        <v>424</v>
      </c>
      <c r="Z146" s="104"/>
      <c r="AA146" s="105" t="s">
        <v>938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939</v>
      </c>
      <c r="BK146" s="18" t="s">
        <v>940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940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758</v>
      </c>
      <c r="E147" s="159">
        <v>114</v>
      </c>
      <c r="F147" s="126" t="s">
        <v>711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906</v>
      </c>
      <c r="W147" s="151" t="s">
        <v>941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942</v>
      </c>
      <c r="BK147" s="18" t="s">
        <v>942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942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817</v>
      </c>
      <c r="E149" s="159">
        <v>61</v>
      </c>
      <c r="F149" s="126" t="s">
        <v>818</v>
      </c>
      <c r="G149" s="142" t="str">
        <f>IF(D149="","*",VLOOKUP(F149,BS_ATIVIDADE[],3,FALSE))</f>
        <v>OUTROS</v>
      </c>
      <c r="H149" s="106" t="s">
        <v>679</v>
      </c>
      <c r="I149" s="106" t="s">
        <v>679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819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820</v>
      </c>
      <c r="W149" s="151" t="s">
        <v>821</v>
      </c>
      <c r="X149" s="104" t="s">
        <v>416</v>
      </c>
      <c r="Y149" s="129" t="s">
        <v>415</v>
      </c>
      <c r="Z149" s="104"/>
      <c r="AA149" s="105" t="s">
        <v>679</v>
      </c>
      <c r="AB149" s="103"/>
      <c r="AC149" s="152"/>
      <c r="AD149" s="107" t="s">
        <v>679</v>
      </c>
      <c r="AE149" s="105" t="s">
        <v>679</v>
      </c>
      <c r="AF149" s="105" t="s">
        <v>679</v>
      </c>
      <c r="AG149" s="105" t="s">
        <v>679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943</v>
      </c>
      <c r="BK149" s="18" t="s">
        <v>944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679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770</v>
      </c>
      <c r="E150" s="159">
        <v>61</v>
      </c>
      <c r="F150" s="126" t="s">
        <v>823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819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820</v>
      </c>
      <c r="W150" s="151" t="s">
        <v>824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679</v>
      </c>
      <c r="AG150" s="105" t="s">
        <v>679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945</v>
      </c>
      <c r="BK150" s="18" t="s">
        <v>946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679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827</v>
      </c>
      <c r="E151" s="159">
        <v>62</v>
      </c>
      <c r="F151" s="126" t="s">
        <v>756</v>
      </c>
      <c r="G151" s="142" t="str">
        <f>IF(D151="","*",VLOOKUP(F151,BS_ATIVIDADE[],3,FALSE))</f>
        <v>MODERNIZAÇÃO</v>
      </c>
      <c r="H151" s="180" t="s">
        <v>679</v>
      </c>
      <c r="I151" s="106" t="s">
        <v>679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820</v>
      </c>
      <c r="W151" s="151" t="s">
        <v>698</v>
      </c>
      <c r="X151" s="104" t="s">
        <v>416</v>
      </c>
      <c r="Y151" s="129" t="s">
        <v>415</v>
      </c>
      <c r="Z151" s="104"/>
      <c r="AA151" s="105" t="s">
        <v>679</v>
      </c>
      <c r="AB151" s="103"/>
      <c r="AC151" s="152"/>
      <c r="AD151" s="107"/>
      <c r="AE151" s="105"/>
      <c r="AF151" s="105" t="s">
        <v>679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943</v>
      </c>
      <c r="BK151" s="18" t="s">
        <v>947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947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817</v>
      </c>
      <c r="E152" s="159">
        <v>61</v>
      </c>
      <c r="F152" s="126" t="s">
        <v>818</v>
      </c>
      <c r="G152" s="142" t="str">
        <f>IF(D152="","*",VLOOKUP(F152,BS_ATIVIDADE[],3,FALSE))</f>
        <v>OUTROS</v>
      </c>
      <c r="H152" s="180" t="s">
        <v>679</v>
      </c>
      <c r="I152" s="106" t="s">
        <v>679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833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820</v>
      </c>
      <c r="W152" s="151" t="s">
        <v>834</v>
      </c>
      <c r="X152" s="104" t="s">
        <v>416</v>
      </c>
      <c r="Y152" s="129" t="s">
        <v>415</v>
      </c>
      <c r="Z152" s="104"/>
      <c r="AA152" s="105" t="s">
        <v>679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948</v>
      </c>
      <c r="BK152" s="18" t="s">
        <v>948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949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774</v>
      </c>
      <c r="E153" s="159">
        <v>66</v>
      </c>
      <c r="F153" s="126" t="s">
        <v>715</v>
      </c>
      <c r="G153" s="142" t="str">
        <f>IF(D153="","*",VLOOKUP(F153,BS_ATIVIDADE[],3,FALSE))</f>
        <v>OUTROS</v>
      </c>
      <c r="H153" s="180" t="s">
        <v>184</v>
      </c>
      <c r="I153" s="106" t="s">
        <v>775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820</v>
      </c>
      <c r="W153" s="151" t="s">
        <v>835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679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948</v>
      </c>
      <c r="BK153" s="18" t="s">
        <v>948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948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780</v>
      </c>
      <c r="E154" s="159">
        <v>146</v>
      </c>
      <c r="F154" s="126" t="s">
        <v>694</v>
      </c>
      <c r="G154" s="142" t="str">
        <f>IF(D154="","*",VLOOKUP(F154,BS_ATIVIDADE[],3,FALSE))</f>
        <v>SOLDA</v>
      </c>
      <c r="H154" s="106" t="s">
        <v>679</v>
      </c>
      <c r="I154" s="106" t="s">
        <v>679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771</v>
      </c>
      <c r="W154" s="151" t="s">
        <v>698</v>
      </c>
      <c r="X154" s="104" t="s">
        <v>421</v>
      </c>
      <c r="Y154" s="129" t="s">
        <v>424</v>
      </c>
      <c r="Z154" s="104"/>
      <c r="AA154" s="105" t="s">
        <v>679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950</v>
      </c>
      <c r="BK154" s="18" t="s">
        <v>951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679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874</v>
      </c>
      <c r="E155" s="159">
        <v>93</v>
      </c>
      <c r="F155" s="126" t="s">
        <v>875</v>
      </c>
      <c r="G155" s="142" t="str">
        <f>IF(D155="","*",VLOOKUP(F155,BS_ATIVIDADE[],3,FALSE))</f>
        <v>LIMPEZA LASTRO</v>
      </c>
      <c r="H155" s="106" t="s">
        <v>679</v>
      </c>
      <c r="I155" s="106" t="s">
        <v>679</v>
      </c>
      <c r="J155" s="105">
        <v>53</v>
      </c>
      <c r="K155" s="105">
        <v>109.05</v>
      </c>
      <c r="L155" s="105" t="s">
        <v>679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771</v>
      </c>
      <c r="W155" s="151" t="s">
        <v>876</v>
      </c>
      <c r="X155" s="104" t="s">
        <v>421</v>
      </c>
      <c r="Y155" s="129" t="s">
        <v>424</v>
      </c>
      <c r="Z155" s="104"/>
      <c r="AA155" s="105" t="s">
        <v>679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952</v>
      </c>
      <c r="BK155" s="18" t="s">
        <v>953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953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690</v>
      </c>
      <c r="E156" s="159">
        <v>60</v>
      </c>
      <c r="F156" s="126" t="s">
        <v>687</v>
      </c>
      <c r="G156" s="142" t="str">
        <f>IF(D156="","*",VLOOKUP(F156,BS_ATIVIDADE[],3,FALSE))</f>
        <v>MECANIZAÇÃO - SOCADORA</v>
      </c>
      <c r="H156" s="106" t="s">
        <v>828</v>
      </c>
      <c r="I156" s="106" t="s">
        <v>828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707</v>
      </c>
      <c r="W156" s="151" t="s">
        <v>688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679</v>
      </c>
      <c r="AG156" s="105" t="s">
        <v>679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954</v>
      </c>
      <c r="BK156" s="18" t="s">
        <v>954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954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777</v>
      </c>
      <c r="E157" s="159">
        <v>57</v>
      </c>
      <c r="F157" s="126" t="s">
        <v>756</v>
      </c>
      <c r="G157" s="142" t="str">
        <f>IF(D157="","*",VLOOKUP(F157,BS_ATIVIDADE[],3,FALSE))</f>
        <v>MODERNIZAÇÃO</v>
      </c>
      <c r="H157" s="106" t="s">
        <v>679</v>
      </c>
      <c r="I157" s="106" t="s">
        <v>679</v>
      </c>
      <c r="J157" s="105">
        <v>48</v>
      </c>
      <c r="K157" s="105">
        <v>123.363</v>
      </c>
      <c r="L157" s="105" t="s">
        <v>679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766</v>
      </c>
      <c r="W157" s="151" t="s">
        <v>698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955</v>
      </c>
      <c r="BK157" s="18" t="s">
        <v>956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679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810</v>
      </c>
      <c r="E158" s="159">
        <v>58</v>
      </c>
      <c r="F158" s="126" t="s">
        <v>756</v>
      </c>
      <c r="G158" s="142" t="str">
        <f>IF(D158="","*",VLOOKUP(F158,BS_ATIVIDADE[],3,FALSE))</f>
        <v>MODERNIZAÇÃO</v>
      </c>
      <c r="H158" s="106" t="s">
        <v>679</v>
      </c>
      <c r="I158" s="106" t="s">
        <v>679</v>
      </c>
      <c r="J158" s="105">
        <v>48</v>
      </c>
      <c r="K158" s="105">
        <v>123.465</v>
      </c>
      <c r="L158" s="105" t="s">
        <v>679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766</v>
      </c>
      <c r="W158" s="151" t="s">
        <v>698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955</v>
      </c>
      <c r="BK158" s="18" t="s">
        <v>956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679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701</v>
      </c>
      <c r="E159" s="159">
        <v>94</v>
      </c>
      <c r="F159" s="126" t="s">
        <v>702</v>
      </c>
      <c r="G159" s="142" t="str">
        <f>IF(D159="","*",VLOOKUP(F159,BS_ATIVIDADE[],3,FALSE))</f>
        <v>EXPANSÃO</v>
      </c>
      <c r="H159" s="106" t="s">
        <v>679</v>
      </c>
      <c r="I159" s="106" t="s">
        <v>679</v>
      </c>
      <c r="J159" s="105">
        <v>53</v>
      </c>
      <c r="K159" s="105">
        <v>123.59</v>
      </c>
      <c r="L159" s="105" t="s">
        <v>679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957</v>
      </c>
      <c r="W159" s="151" t="s">
        <v>698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958</v>
      </c>
      <c r="BK159" s="18" t="s">
        <v>958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679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701</v>
      </c>
      <c r="E162" s="159"/>
      <c r="F162" s="126" t="s">
        <v>702</v>
      </c>
      <c r="G162" s="142" t="str">
        <f>IF(D162="","*",VLOOKUP(F162,BS_ATIVIDADE[],3,FALSE))</f>
        <v>EXPANSÃO</v>
      </c>
      <c r="H162" s="106" t="s">
        <v>679</v>
      </c>
      <c r="I162" s="106" t="s">
        <v>679</v>
      </c>
      <c r="J162" s="105">
        <v>70</v>
      </c>
      <c r="K162" s="105">
        <v>113.4</v>
      </c>
      <c r="L162" s="105" t="s">
        <v>679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959</v>
      </c>
      <c r="W162" s="151" t="s">
        <v>698</v>
      </c>
      <c r="X162" s="104" t="s">
        <v>421</v>
      </c>
      <c r="Y162" s="129" t="s">
        <v>424</v>
      </c>
      <c r="Z162" s="104"/>
      <c r="AA162" s="105" t="s">
        <v>679</v>
      </c>
      <c r="AB162" s="103"/>
      <c r="AC162" s="126" t="s">
        <v>679</v>
      </c>
      <c r="AD162" s="105" t="s">
        <v>679</v>
      </c>
      <c r="AE162" s="105" t="s">
        <v>679</v>
      </c>
      <c r="AF162" s="105" t="s">
        <v>679</v>
      </c>
      <c r="AG162" s="105" t="s">
        <v>679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960</v>
      </c>
      <c r="BK162" s="18" t="s">
        <v>961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679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693</v>
      </c>
      <c r="E163" s="159"/>
      <c r="F163" s="126" t="s">
        <v>694</v>
      </c>
      <c r="G163" s="142" t="str">
        <f>IF(D163="","*",VLOOKUP(F163,BS_ATIVIDADE[],3,FALSE))</f>
        <v>SOLDA</v>
      </c>
      <c r="H163" s="106" t="s">
        <v>679</v>
      </c>
      <c r="I163" s="106" t="s">
        <v>679</v>
      </c>
      <c r="J163" s="105">
        <v>70</v>
      </c>
      <c r="K163" s="105">
        <v>134.9</v>
      </c>
      <c r="L163" s="105" t="s">
        <v>679</v>
      </c>
      <c r="M163" s="105" t="s">
        <v>695</v>
      </c>
      <c r="N163" s="150" t="s">
        <v>696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697</v>
      </c>
      <c r="W163" s="151" t="s">
        <v>698</v>
      </c>
      <c r="X163" s="104" t="s">
        <v>421</v>
      </c>
      <c r="Y163" s="129"/>
      <c r="Z163" s="104"/>
      <c r="AA163" s="105" t="s">
        <v>679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677</v>
      </c>
      <c r="E164" s="159"/>
      <c r="F164" s="126" t="s">
        <v>678</v>
      </c>
      <c r="G164" s="142" t="str">
        <f>IF(D164="","*",VLOOKUP(F164,BS_ATIVIDADE[],3,FALSE))</f>
        <v>OUTROS</v>
      </c>
      <c r="H164" s="106" t="s">
        <v>360</v>
      </c>
      <c r="I164" s="106" t="s">
        <v>962</v>
      </c>
      <c r="J164" s="105">
        <v>70</v>
      </c>
      <c r="K164" s="105">
        <v>82</v>
      </c>
      <c r="L164" s="105" t="s">
        <v>679</v>
      </c>
      <c r="M164" s="105" t="s">
        <v>963</v>
      </c>
      <c r="N164" s="150" t="s">
        <v>964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682</v>
      </c>
      <c r="W164" s="151" t="s">
        <v>683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679</v>
      </c>
      <c r="AD164" s="107">
        <v>0.29166666666666669</v>
      </c>
      <c r="AE164" s="105">
        <v>6249</v>
      </c>
      <c r="AF164" s="105" t="s">
        <v>679</v>
      </c>
      <c r="AG164" s="105" t="s">
        <v>679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965</v>
      </c>
      <c r="BK164" s="18" t="s">
        <v>966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679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710</v>
      </c>
      <c r="E165" s="159"/>
      <c r="F165" s="126" t="s">
        <v>711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695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712</v>
      </c>
      <c r="W165" s="151" t="s">
        <v>967</v>
      </c>
      <c r="X165" s="104" t="s">
        <v>421</v>
      </c>
      <c r="Y165" s="129" t="s">
        <v>424</v>
      </c>
      <c r="Z165" s="104"/>
      <c r="AA165" s="105" t="s">
        <v>968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679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969</v>
      </c>
      <c r="BK165" s="17" t="s">
        <v>970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679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686</v>
      </c>
      <c r="E167" s="159"/>
      <c r="F167" s="126" t="s">
        <v>678</v>
      </c>
      <c r="G167" s="142" t="str">
        <f>IF(D167="","*",VLOOKUP(F167,BS_ATIVIDADE[],3,FALSE))</f>
        <v>OUTROS</v>
      </c>
      <c r="H167" s="105" t="s">
        <v>104</v>
      </c>
      <c r="I167" s="105" t="s">
        <v>971</v>
      </c>
      <c r="J167" s="105">
        <v>56</v>
      </c>
      <c r="K167" s="105">
        <v>201</v>
      </c>
      <c r="L167" s="105" t="s">
        <v>679</v>
      </c>
      <c r="M167" s="105" t="s">
        <v>972</v>
      </c>
      <c r="N167" s="150" t="s">
        <v>973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682</v>
      </c>
      <c r="W167" s="151" t="s">
        <v>683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679</v>
      </c>
      <c r="AD167" s="107">
        <v>0.33333333333333331</v>
      </c>
      <c r="AE167" s="105">
        <v>6241</v>
      </c>
      <c r="AF167" s="105" t="s">
        <v>679</v>
      </c>
      <c r="AG167" s="105" t="s">
        <v>679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974</v>
      </c>
      <c r="BK167" s="18" t="s">
        <v>975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679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976</v>
      </c>
      <c r="E168" s="159">
        <v>162</v>
      </c>
      <c r="F168" s="126" t="s">
        <v>687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707</v>
      </c>
      <c r="W168" s="151" t="s">
        <v>688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679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977</v>
      </c>
      <c r="BK168" s="18" t="s">
        <v>978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679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691</v>
      </c>
      <c r="E173" s="159">
        <v>4</v>
      </c>
      <c r="F173" s="126" t="s">
        <v>692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740</v>
      </c>
      <c r="W173" s="151" t="s">
        <v>741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679</v>
      </c>
      <c r="AD173" s="107">
        <v>0.33333333333333331</v>
      </c>
      <c r="AE173" s="105">
        <v>6251</v>
      </c>
      <c r="AF173" s="105" t="s">
        <v>679</v>
      </c>
      <c r="AG173" s="105" t="s">
        <v>679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979</v>
      </c>
      <c r="BK173" s="18" t="s">
        <v>980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679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744</v>
      </c>
      <c r="E174" s="159"/>
      <c r="F174" s="126" t="s">
        <v>687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707</v>
      </c>
      <c r="W174" s="151" t="s">
        <v>688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811</v>
      </c>
      <c r="E175" s="159">
        <v>169</v>
      </c>
      <c r="F175" s="126" t="s">
        <v>694</v>
      </c>
      <c r="G175" s="142" t="str">
        <f>IF(D175="","*",VLOOKUP(F175,BS_ATIVIDADE[],3,FALSE))</f>
        <v>SOLDA</v>
      </c>
      <c r="H175" s="106" t="s">
        <v>679</v>
      </c>
      <c r="I175" s="106" t="s">
        <v>679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906</v>
      </c>
      <c r="W175" s="151" t="s">
        <v>698</v>
      </c>
      <c r="X175" s="104" t="s">
        <v>421</v>
      </c>
      <c r="Y175" s="129" t="s">
        <v>424</v>
      </c>
      <c r="Z175" s="104"/>
      <c r="AA175" s="105" t="s">
        <v>679</v>
      </c>
      <c r="AB175" s="103"/>
      <c r="AC175" s="126" t="s">
        <v>679</v>
      </c>
      <c r="AD175" s="107" t="s">
        <v>679</v>
      </c>
      <c r="AE175" s="107" t="s">
        <v>679</v>
      </c>
      <c r="AF175" s="107" t="s">
        <v>679</v>
      </c>
      <c r="AG175" s="107" t="s">
        <v>679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981</v>
      </c>
      <c r="BK175" s="18" t="s">
        <v>982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679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753</v>
      </c>
      <c r="E176" s="159">
        <v>170</v>
      </c>
      <c r="F176" s="126" t="s">
        <v>694</v>
      </c>
      <c r="G176" s="142" t="str">
        <f>IF(D176="","*",VLOOKUP(F176,BS_ATIVIDADE[],3,FALSE))</f>
        <v>SOLDA</v>
      </c>
      <c r="H176" s="106" t="s">
        <v>679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906</v>
      </c>
      <c r="W176" s="151" t="s">
        <v>698</v>
      </c>
      <c r="X176" s="104" t="s">
        <v>421</v>
      </c>
      <c r="Y176" s="129" t="s">
        <v>424</v>
      </c>
      <c r="Z176" s="104"/>
      <c r="AA176" s="105" t="s">
        <v>679</v>
      </c>
      <c r="AB176" s="103"/>
      <c r="AC176" s="126" t="s">
        <v>679</v>
      </c>
      <c r="AD176" s="107" t="s">
        <v>679</v>
      </c>
      <c r="AE176" s="107" t="s">
        <v>679</v>
      </c>
      <c r="AF176" s="107" t="s">
        <v>679</v>
      </c>
      <c r="AG176" s="107" t="s">
        <v>679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981</v>
      </c>
      <c r="BK176" s="18" t="s">
        <v>982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679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844</v>
      </c>
      <c r="E177" s="159">
        <v>171</v>
      </c>
      <c r="F177" s="126" t="s">
        <v>875</v>
      </c>
      <c r="G177" s="142" t="str">
        <f>IF(D177="","*",VLOOKUP(F177,BS_ATIVIDADE[],3,FALSE))</f>
        <v>LIMPEZA LASTRO</v>
      </c>
      <c r="H177" s="106" t="s">
        <v>679</v>
      </c>
      <c r="I177" s="106" t="s">
        <v>679</v>
      </c>
      <c r="J177" s="105">
        <v>55</v>
      </c>
      <c r="K177" s="105">
        <v>135</v>
      </c>
      <c r="L177" s="105" t="s">
        <v>679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906</v>
      </c>
      <c r="W177" s="151" t="s">
        <v>876</v>
      </c>
      <c r="X177" s="104" t="s">
        <v>421</v>
      </c>
      <c r="Y177" s="129" t="s">
        <v>424</v>
      </c>
      <c r="Z177" s="104"/>
      <c r="AA177" s="105" t="s">
        <v>679</v>
      </c>
      <c r="AB177" s="103"/>
      <c r="AC177" s="126" t="s">
        <v>679</v>
      </c>
      <c r="AD177" s="107" t="s">
        <v>679</v>
      </c>
      <c r="AE177" s="107" t="s">
        <v>679</v>
      </c>
      <c r="AF177" s="107" t="s">
        <v>679</v>
      </c>
      <c r="AG177" s="107" t="s">
        <v>679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981</v>
      </c>
      <c r="BK177" s="18" t="s">
        <v>983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679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984</v>
      </c>
      <c r="E179" s="159">
        <v>173</v>
      </c>
      <c r="F179" s="126" t="s">
        <v>818</v>
      </c>
      <c r="G179" s="142" t="str">
        <f>IF(D179="","*",VLOOKUP(F179,BS_ATIVIDADE[],3,FALSE))</f>
        <v>OUTROS</v>
      </c>
      <c r="H179" s="106" t="s">
        <v>679</v>
      </c>
      <c r="I179" s="106" t="s">
        <v>679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985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766</v>
      </c>
      <c r="W179" s="151" t="s">
        <v>986</v>
      </c>
      <c r="X179" s="104" t="s">
        <v>416</v>
      </c>
      <c r="Y179" s="129" t="s">
        <v>415</v>
      </c>
      <c r="Z179" s="104"/>
      <c r="AA179" s="105" t="s">
        <v>679</v>
      </c>
      <c r="AB179" s="103"/>
      <c r="AC179" s="126" t="s">
        <v>679</v>
      </c>
      <c r="AD179" s="107" t="s">
        <v>679</v>
      </c>
      <c r="AE179" s="107" t="s">
        <v>679</v>
      </c>
      <c r="AF179" s="107" t="s">
        <v>679</v>
      </c>
      <c r="AG179" s="107" t="s">
        <v>679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679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987</v>
      </c>
      <c r="BK179" s="18" t="s">
        <v>988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679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764</v>
      </c>
      <c r="E180" s="159">
        <v>174</v>
      </c>
      <c r="F180" s="126" t="s">
        <v>765</v>
      </c>
      <c r="G180" s="142" t="str">
        <f>IF(D180="","*",VLOOKUP(F180,BS_ATIVIDADE[],3,FALSE))</f>
        <v>MODERNIZAÇÃO</v>
      </c>
      <c r="H180" s="106" t="s">
        <v>814</v>
      </c>
      <c r="I180" s="106" t="s">
        <v>814</v>
      </c>
      <c r="J180" s="105">
        <v>48</v>
      </c>
      <c r="K180" s="105">
        <v>150.6</v>
      </c>
      <c r="L180" s="105" t="s">
        <v>679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766</v>
      </c>
      <c r="W180" s="151" t="s">
        <v>989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679</v>
      </c>
      <c r="AD180" s="107">
        <v>0.29166666666666669</v>
      </c>
      <c r="AE180" s="105" t="s">
        <v>679</v>
      </c>
      <c r="AF180" s="107" t="s">
        <v>679</v>
      </c>
      <c r="AG180" s="107" t="s">
        <v>679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990</v>
      </c>
      <c r="BK180" s="18" t="s">
        <v>991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679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777</v>
      </c>
      <c r="E181" s="159"/>
      <c r="F181" s="126" t="s">
        <v>756</v>
      </c>
      <c r="G181" s="142" t="str">
        <f>IF(D181="","*",VLOOKUP(F181,BS_ATIVIDADE[],3,FALSE))</f>
        <v>MODERNIZAÇÃO</v>
      </c>
      <c r="H181" s="106" t="s">
        <v>679</v>
      </c>
      <c r="I181" s="106" t="s">
        <v>679</v>
      </c>
      <c r="J181" s="105">
        <v>48</v>
      </c>
      <c r="K181" s="105">
        <v>150.827</v>
      </c>
      <c r="L181" s="105" t="s">
        <v>679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766</v>
      </c>
      <c r="W181" s="151" t="s">
        <v>698</v>
      </c>
      <c r="X181" s="104" t="s">
        <v>416</v>
      </c>
      <c r="Y181" s="129" t="s">
        <v>415</v>
      </c>
      <c r="Z181" s="104"/>
      <c r="AA181" s="105" t="s">
        <v>679</v>
      </c>
      <c r="AB181" s="103"/>
      <c r="AC181" s="126" t="s">
        <v>679</v>
      </c>
      <c r="AD181" s="107" t="s">
        <v>679</v>
      </c>
      <c r="AE181" s="107" t="s">
        <v>679</v>
      </c>
      <c r="AF181" s="107" t="s">
        <v>679</v>
      </c>
      <c r="AG181" s="107" t="s">
        <v>679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679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992</v>
      </c>
      <c r="BK181" s="18" t="s">
        <v>993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679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810</v>
      </c>
      <c r="E182" s="159">
        <v>176</v>
      </c>
      <c r="F182" s="126" t="s">
        <v>756</v>
      </c>
      <c r="G182" s="142" t="str">
        <f>IF(D182="","*",VLOOKUP(F182,BS_ATIVIDADE[],3,FALSE))</f>
        <v>MODERNIZAÇÃO</v>
      </c>
      <c r="H182" s="106" t="s">
        <v>679</v>
      </c>
      <c r="I182" s="106" t="s">
        <v>679</v>
      </c>
      <c r="J182" s="105">
        <v>48</v>
      </c>
      <c r="K182" s="105">
        <v>150.92500000000001</v>
      </c>
      <c r="L182" s="105" t="s">
        <v>679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766</v>
      </c>
      <c r="W182" s="151" t="s">
        <v>698</v>
      </c>
      <c r="X182" s="104" t="s">
        <v>416</v>
      </c>
      <c r="Y182" s="129" t="s">
        <v>415</v>
      </c>
      <c r="Z182" s="104"/>
      <c r="AA182" s="105" t="s">
        <v>679</v>
      </c>
      <c r="AB182" s="103"/>
      <c r="AC182" s="126" t="s">
        <v>679</v>
      </c>
      <c r="AD182" s="107" t="s">
        <v>679</v>
      </c>
      <c r="AE182" s="107" t="s">
        <v>679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679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992</v>
      </c>
      <c r="BK182" s="18" t="s">
        <v>993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679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770</v>
      </c>
      <c r="E184" s="159">
        <v>178</v>
      </c>
      <c r="F184" s="126" t="s">
        <v>678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679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771</v>
      </c>
      <c r="W184" s="151" t="s">
        <v>772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679</v>
      </c>
      <c r="AD184" s="107">
        <v>0.3125</v>
      </c>
      <c r="AE184" s="105">
        <v>7663</v>
      </c>
      <c r="AF184" s="107" t="s">
        <v>679</v>
      </c>
      <c r="AG184" s="107" t="s">
        <v>679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994</v>
      </c>
      <c r="BK184" s="18" t="s">
        <v>995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679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690</v>
      </c>
      <c r="E185" s="159">
        <v>180</v>
      </c>
      <c r="F185" s="126" t="s">
        <v>678</v>
      </c>
      <c r="G185" s="142" t="str">
        <f>IF(D185="","*",VLOOKUP(F185,BS_ATIVIDADE[],3,FALSE))</f>
        <v>OUTROS</v>
      </c>
      <c r="H185" s="106" t="s">
        <v>828</v>
      </c>
      <c r="I185" s="106" t="s">
        <v>71</v>
      </c>
      <c r="J185" s="105">
        <v>54</v>
      </c>
      <c r="K185" s="105">
        <v>106</v>
      </c>
      <c r="L185" s="105" t="s">
        <v>679</v>
      </c>
      <c r="M185" s="105" t="s">
        <v>830</v>
      </c>
      <c r="N185" s="150" t="s">
        <v>831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707</v>
      </c>
      <c r="W185" s="151" t="s">
        <v>683</v>
      </c>
      <c r="X185" s="104" t="s">
        <v>421</v>
      </c>
      <c r="Y185" s="129" t="s">
        <v>424</v>
      </c>
      <c r="Z185" s="104"/>
      <c r="AA185" s="105">
        <v>1</v>
      </c>
      <c r="AB185" s="103" t="s">
        <v>996</v>
      </c>
      <c r="AC185" s="126" t="s">
        <v>679</v>
      </c>
      <c r="AD185" s="107">
        <v>0.3125</v>
      </c>
      <c r="AE185" s="105">
        <v>6235</v>
      </c>
      <c r="AF185" s="107" t="s">
        <v>679</v>
      </c>
      <c r="AG185" s="107" t="s">
        <v>679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997</v>
      </c>
      <c r="BK185" s="18" t="s">
        <v>995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679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774</v>
      </c>
      <c r="E187" s="159">
        <v>179</v>
      </c>
      <c r="F187" s="126" t="s">
        <v>883</v>
      </c>
      <c r="G187" s="142" t="str">
        <f>IF(D187="","*",VLOOKUP(F187,BS_ATIVIDADE[],3,FALSE))</f>
        <v>PEDRA</v>
      </c>
      <c r="H187" s="106" t="s">
        <v>828</v>
      </c>
      <c r="I187" s="106" t="s">
        <v>828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771</v>
      </c>
      <c r="W187" s="151" t="s">
        <v>998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679</v>
      </c>
      <c r="AD187" s="107">
        <v>0.3125</v>
      </c>
      <c r="AE187" s="105">
        <v>9038</v>
      </c>
      <c r="AF187" s="107" t="s">
        <v>679</v>
      </c>
      <c r="AG187" s="107" t="s">
        <v>679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999</v>
      </c>
      <c r="BK187" s="18" t="s">
        <v>1000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679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1001</v>
      </c>
      <c r="E188" s="159"/>
      <c r="F188" s="126" t="s">
        <v>719</v>
      </c>
      <c r="G188" s="142" t="str">
        <f>IF(D188="","*",VLOOKUP(F188,BS_ATIVIDADE[],3,FALSE))</f>
        <v>DORMENTE - SUBSTITUIÇÂO</v>
      </c>
      <c r="H188" s="106" t="s">
        <v>679</v>
      </c>
      <c r="I188" s="106" t="s">
        <v>828</v>
      </c>
      <c r="J188" s="105">
        <v>92</v>
      </c>
      <c r="K188" s="105">
        <v>108</v>
      </c>
      <c r="L188" s="105" t="s">
        <v>679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771</v>
      </c>
      <c r="W188" s="151" t="s">
        <v>1002</v>
      </c>
      <c r="X188" s="104" t="s">
        <v>421</v>
      </c>
      <c r="Y188" s="129" t="s">
        <v>424</v>
      </c>
      <c r="Z188" s="104"/>
      <c r="AA188" s="105" t="s">
        <v>679</v>
      </c>
      <c r="AB188" s="103"/>
      <c r="AC188" s="126" t="s">
        <v>679</v>
      </c>
      <c r="AD188" s="107" t="s">
        <v>679</v>
      </c>
      <c r="AE188" s="107" t="s">
        <v>679</v>
      </c>
      <c r="AF188" s="107" t="s">
        <v>679</v>
      </c>
      <c r="AG188" s="107" t="s">
        <v>679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981</v>
      </c>
      <c r="BK188" s="18" t="s">
        <v>983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679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874</v>
      </c>
      <c r="E189" s="159">
        <v>93</v>
      </c>
      <c r="F189" s="126" t="s">
        <v>875</v>
      </c>
      <c r="G189" s="142" t="str">
        <f>IF(D189="","*",VLOOKUP(F189,BS_ATIVIDADE[],3,FALSE))</f>
        <v>LIMPEZA LASTRO</v>
      </c>
      <c r="H189" s="106" t="s">
        <v>679</v>
      </c>
      <c r="I189" s="106" t="s">
        <v>679</v>
      </c>
      <c r="J189" s="105">
        <v>53</v>
      </c>
      <c r="K189" s="105">
        <v>109.05</v>
      </c>
      <c r="L189" s="105" t="s">
        <v>679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771</v>
      </c>
      <c r="W189" s="151" t="s">
        <v>876</v>
      </c>
      <c r="X189" s="104" t="s">
        <v>421</v>
      </c>
      <c r="Y189" s="129" t="s">
        <v>424</v>
      </c>
      <c r="Z189" s="104"/>
      <c r="AA189" s="105" t="s">
        <v>679</v>
      </c>
      <c r="AB189" s="103"/>
      <c r="AC189" s="126" t="s">
        <v>679</v>
      </c>
      <c r="AD189" s="107" t="s">
        <v>679</v>
      </c>
      <c r="AE189" s="107" t="s">
        <v>679</v>
      </c>
      <c r="AF189" s="107" t="s">
        <v>679</v>
      </c>
      <c r="AG189" s="107" t="s">
        <v>679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1003</v>
      </c>
      <c r="BK189" s="18" t="s">
        <v>1004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679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774</v>
      </c>
      <c r="E190" s="159">
        <v>182</v>
      </c>
      <c r="F190" s="126" t="s">
        <v>715</v>
      </c>
      <c r="G190" s="142" t="str">
        <f>IF(D190="","*",VLOOKUP(F190,BS_ATIVIDADE[],3,FALSE))</f>
        <v>OUTROS</v>
      </c>
      <c r="H190" s="106" t="s">
        <v>828</v>
      </c>
      <c r="I190" s="106" t="s">
        <v>828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771</v>
      </c>
      <c r="W190" s="151" t="s">
        <v>1005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679</v>
      </c>
      <c r="AD190" s="107">
        <v>0.3125</v>
      </c>
      <c r="AE190" s="105">
        <v>9038</v>
      </c>
      <c r="AF190" s="107" t="s">
        <v>679</v>
      </c>
      <c r="AG190" s="107" t="s">
        <v>679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999</v>
      </c>
      <c r="BK190" s="18" t="s">
        <v>1006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679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701</v>
      </c>
      <c r="E191" s="159">
        <v>185</v>
      </c>
      <c r="F191" s="126" t="s">
        <v>702</v>
      </c>
      <c r="G191" s="142" t="str">
        <f>IF(D191="","*",VLOOKUP(F191,BS_ATIVIDADE[],3,FALSE))</f>
        <v>EXPANSÃO</v>
      </c>
      <c r="H191" s="106" t="s">
        <v>679</v>
      </c>
      <c r="I191" s="106" t="s">
        <v>679</v>
      </c>
      <c r="J191" s="105">
        <v>53</v>
      </c>
      <c r="K191" s="105">
        <v>123.67</v>
      </c>
      <c r="L191" s="105" t="s">
        <v>679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783</v>
      </c>
      <c r="W191" s="151" t="s">
        <v>698</v>
      </c>
      <c r="X191" s="104" t="s">
        <v>421</v>
      </c>
      <c r="Y191" s="129" t="s">
        <v>424</v>
      </c>
      <c r="Z191" s="104"/>
      <c r="AA191" s="105" t="s">
        <v>679</v>
      </c>
      <c r="AB191" s="103"/>
      <c r="AC191" s="126" t="s">
        <v>679</v>
      </c>
      <c r="AD191" s="107" t="s">
        <v>679</v>
      </c>
      <c r="AE191" s="107" t="s">
        <v>679</v>
      </c>
      <c r="AF191" s="107" t="s">
        <v>679</v>
      </c>
      <c r="AG191" s="107" t="s">
        <v>679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1007</v>
      </c>
      <c r="BK191" s="18" t="s">
        <v>1008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679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976</v>
      </c>
      <c r="E192" s="159">
        <v>186</v>
      </c>
      <c r="F192" s="126" t="s">
        <v>687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771</v>
      </c>
      <c r="W192" s="151" t="s">
        <v>688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679</v>
      </c>
      <c r="AG192" s="105" t="s">
        <v>679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1009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679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691</v>
      </c>
      <c r="E193" s="159">
        <v>4</v>
      </c>
      <c r="F193" s="126" t="s">
        <v>692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740</v>
      </c>
      <c r="W193" s="151" t="s">
        <v>741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679</v>
      </c>
      <c r="AG193" s="105" t="s">
        <v>679</v>
      </c>
      <c r="AH193" s="15"/>
      <c r="AI193" s="126" t="s">
        <v>678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1010</v>
      </c>
      <c r="BK193" s="18" t="s">
        <v>1011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1012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844</v>
      </c>
      <c r="E194" s="159">
        <v>171</v>
      </c>
      <c r="F194" s="126" t="s">
        <v>875</v>
      </c>
      <c r="G194" s="142" t="str">
        <f>IF(D194="","*",VLOOKUP(F194,BS_ATIVIDADE[],3,FALSE))</f>
        <v>LIMPEZA LASTRO</v>
      </c>
      <c r="H194" s="106" t="s">
        <v>679</v>
      </c>
      <c r="I194" s="106" t="s">
        <v>679</v>
      </c>
      <c r="J194" s="105">
        <v>55</v>
      </c>
      <c r="K194" s="105">
        <v>135</v>
      </c>
      <c r="L194" s="105" t="s">
        <v>679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906</v>
      </c>
      <c r="W194" s="151" t="s">
        <v>876</v>
      </c>
      <c r="X194" s="104" t="s">
        <v>421</v>
      </c>
      <c r="Y194" s="129" t="s">
        <v>424</v>
      </c>
      <c r="Z194" s="104"/>
      <c r="AA194" s="105" t="s">
        <v>679</v>
      </c>
      <c r="AB194" s="103"/>
      <c r="AC194" s="152"/>
      <c r="AD194" s="107"/>
      <c r="AE194" s="105"/>
      <c r="AF194" s="105" t="s">
        <v>679</v>
      </c>
      <c r="AG194" s="105" t="s">
        <v>679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1013</v>
      </c>
      <c r="BK194" s="18" t="s">
        <v>983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679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874</v>
      </c>
      <c r="E195" s="159">
        <v>93</v>
      </c>
      <c r="F195" s="126" t="s">
        <v>875</v>
      </c>
      <c r="G195" s="142" t="str">
        <f>IF(D195="","*",VLOOKUP(F195,BS_ATIVIDADE[],3,FALSE))</f>
        <v>LIMPEZA LASTRO</v>
      </c>
      <c r="H195" s="106" t="s">
        <v>679</v>
      </c>
      <c r="I195" s="106" t="s">
        <v>679</v>
      </c>
      <c r="J195" s="105">
        <v>53</v>
      </c>
      <c r="K195" s="105">
        <v>109.05</v>
      </c>
      <c r="L195" s="105" t="s">
        <v>679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771</v>
      </c>
      <c r="W195" s="151" t="s">
        <v>876</v>
      </c>
      <c r="X195" s="104" t="s">
        <v>421</v>
      </c>
      <c r="Y195" s="129" t="s">
        <v>424</v>
      </c>
      <c r="Z195" s="104"/>
      <c r="AA195" s="105" t="s">
        <v>679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1013</v>
      </c>
      <c r="BK195" s="18" t="s">
        <v>983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679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701</v>
      </c>
      <c r="E196" s="159"/>
      <c r="F196" s="126" t="s">
        <v>702</v>
      </c>
      <c r="G196" s="142" t="str">
        <f>IF(D196="","*",VLOOKUP(F196,BS_ATIVIDADE[],3,FALSE))</f>
        <v>EXPANSÃO</v>
      </c>
      <c r="H196" s="106" t="s">
        <v>679</v>
      </c>
      <c r="I196" s="106" t="s">
        <v>679</v>
      </c>
      <c r="J196" s="105">
        <v>70</v>
      </c>
      <c r="K196" s="105">
        <v>113.6</v>
      </c>
      <c r="L196" s="105" t="s">
        <v>679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959</v>
      </c>
      <c r="W196" s="151" t="s">
        <v>698</v>
      </c>
      <c r="X196" s="104" t="s">
        <v>421</v>
      </c>
      <c r="Y196" s="129"/>
      <c r="Z196" s="104"/>
      <c r="AA196" s="105" t="s">
        <v>679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705</v>
      </c>
      <c r="BK196" s="18" t="s">
        <v>705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1014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693</v>
      </c>
      <c r="E197" s="159"/>
      <c r="F197" s="126" t="s">
        <v>694</v>
      </c>
      <c r="G197" s="142" t="str">
        <f>IF(D197="","*",VLOOKUP(F197,BS_ATIVIDADE[],3,FALSE))</f>
        <v>SOLDA</v>
      </c>
      <c r="H197" s="106" t="s">
        <v>679</v>
      </c>
      <c r="I197" s="106" t="s">
        <v>679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697</v>
      </c>
      <c r="W197" s="151" t="s">
        <v>698</v>
      </c>
      <c r="X197" s="104" t="s">
        <v>421</v>
      </c>
      <c r="Y197" s="129"/>
      <c r="Z197" s="104"/>
      <c r="AA197" s="105" t="s">
        <v>679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1014</v>
      </c>
      <c r="BK197" s="18" t="s">
        <v>1014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1014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710</v>
      </c>
      <c r="E198" s="159"/>
      <c r="F198" s="126" t="s">
        <v>715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712</v>
      </c>
      <c r="W198" s="151" t="s">
        <v>716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679</v>
      </c>
      <c r="AD198" s="107">
        <v>0.29166666666666669</v>
      </c>
      <c r="AE198" s="105">
        <v>9341</v>
      </c>
      <c r="AF198" s="105" t="s">
        <v>679</v>
      </c>
      <c r="AG198" s="105" t="s">
        <v>679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747</v>
      </c>
      <c r="E199" s="159">
        <v>193</v>
      </c>
      <c r="F199" s="126" t="s">
        <v>748</v>
      </c>
      <c r="G199" s="142" t="str">
        <f>IF(D199="","*",VLOOKUP(F199,BS_ATIVIDADE[],3,FALSE))</f>
        <v>TRILHEIRO - DESCARGA</v>
      </c>
      <c r="H199" s="106" t="s">
        <v>1015</v>
      </c>
      <c r="I199" s="106" t="s">
        <v>1015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864</v>
      </c>
      <c r="W199" s="151" t="s">
        <v>1016</v>
      </c>
      <c r="X199" s="104" t="s">
        <v>421</v>
      </c>
      <c r="Y199" s="129"/>
      <c r="Z199" s="104"/>
      <c r="AA199" s="105" t="s">
        <v>1017</v>
      </c>
      <c r="AB199" s="103" t="s">
        <v>423</v>
      </c>
      <c r="AC199" s="152" t="s">
        <v>419</v>
      </c>
      <c r="AD199" s="107">
        <v>0.41666666666666669</v>
      </c>
      <c r="AE199" s="105" t="s">
        <v>1018</v>
      </c>
      <c r="AF199" s="105" t="s">
        <v>1019</v>
      </c>
      <c r="AG199" s="105" t="s">
        <v>679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1020</v>
      </c>
      <c r="BK199" s="18" t="s">
        <v>1020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1020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976</v>
      </c>
      <c r="E200" s="159">
        <v>162</v>
      </c>
      <c r="F200" s="126" t="s">
        <v>687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707</v>
      </c>
      <c r="W200" s="151" t="s">
        <v>688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679</v>
      </c>
      <c r="AG200" s="105" t="s">
        <v>679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1021</v>
      </c>
      <c r="BK200" s="18" t="s">
        <v>1021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1021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718</v>
      </c>
      <c r="E201" s="159"/>
      <c r="F201" s="126" t="s">
        <v>719</v>
      </c>
      <c r="G201" s="142" t="str">
        <f>IF(D201="","*",VLOOKUP(F201,BS_ATIVIDADE[],3,FALSE))</f>
        <v>DORMENTE - SUBSTITUIÇÂO</v>
      </c>
      <c r="H201" s="105" t="s">
        <v>679</v>
      </c>
      <c r="I201" s="105" t="s">
        <v>679</v>
      </c>
      <c r="J201" s="105">
        <v>56</v>
      </c>
      <c r="K201" s="105">
        <v>205</v>
      </c>
      <c r="L201" s="105" t="s">
        <v>679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720</v>
      </c>
      <c r="W201" s="151" t="s">
        <v>1022</v>
      </c>
      <c r="X201" s="104" t="s">
        <v>416</v>
      </c>
      <c r="Y201" s="129"/>
      <c r="Z201" s="104"/>
      <c r="AA201" s="105" t="s">
        <v>679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4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1021</v>
      </c>
      <c r="BK201" s="18" t="s">
        <v>1021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1021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855</v>
      </c>
      <c r="E202" s="159">
        <v>81</v>
      </c>
      <c r="F202" s="126" t="s">
        <v>719</v>
      </c>
      <c r="G202" s="142" t="str">
        <f>IF(D202="","*",VLOOKUP(F202,BS_ATIVIDADE[],3,FALSE))</f>
        <v>DORMENTE - SUBSTITUIÇÂO</v>
      </c>
      <c r="H202" s="105" t="s">
        <v>679</v>
      </c>
      <c r="I202" s="105" t="s">
        <v>679</v>
      </c>
      <c r="J202" s="105">
        <v>56</v>
      </c>
      <c r="K202" s="105">
        <v>205</v>
      </c>
      <c r="L202" s="105" t="s">
        <v>679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856</v>
      </c>
      <c r="W202" s="151" t="s">
        <v>797</v>
      </c>
      <c r="X202" s="104" t="s">
        <v>416</v>
      </c>
      <c r="Y202" s="129"/>
      <c r="Z202" s="104"/>
      <c r="AA202" s="105" t="s">
        <v>679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4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1021</v>
      </c>
      <c r="BK202" s="18" t="s">
        <v>1021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1021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724</v>
      </c>
      <c r="E203" s="159"/>
      <c r="F203" s="126" t="s">
        <v>711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857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858</v>
      </c>
      <c r="W203" s="151" t="s">
        <v>801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679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4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1021</v>
      </c>
      <c r="BK203" s="18" t="s">
        <v>1021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1021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691</v>
      </c>
      <c r="E206" s="159">
        <v>4</v>
      </c>
      <c r="F206" s="126" t="s">
        <v>692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740</v>
      </c>
      <c r="W206" s="151" t="s">
        <v>741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679</v>
      </c>
      <c r="AG206" s="105" t="s">
        <v>679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4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1023</v>
      </c>
      <c r="BK206" s="18" t="s">
        <v>1023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1023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744</v>
      </c>
      <c r="E207" s="159"/>
      <c r="F207" s="126" t="s">
        <v>687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679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707</v>
      </c>
      <c r="W207" s="151" t="s">
        <v>688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4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1024</v>
      </c>
      <c r="BK207" s="18" t="s">
        <v>1025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1025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1026</v>
      </c>
      <c r="E208" s="159">
        <v>202</v>
      </c>
      <c r="F208" s="126" t="s">
        <v>868</v>
      </c>
      <c r="G208" s="142" t="str">
        <f>IF(D208="","*",VLOOKUP(F208,BS_ATIVIDADE[],3,FALSE))</f>
        <v>TRILHO - SUBSTITUIÇÂO</v>
      </c>
      <c r="H208" s="106" t="s">
        <v>679</v>
      </c>
      <c r="I208" s="106" t="s">
        <v>679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906</v>
      </c>
      <c r="W208" s="151" t="s">
        <v>1027</v>
      </c>
      <c r="X208" s="104" t="s">
        <v>421</v>
      </c>
      <c r="Y208" s="129"/>
      <c r="Z208" s="104"/>
      <c r="AA208" s="105" t="s">
        <v>679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4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1028</v>
      </c>
      <c r="BK208" s="18" t="s">
        <v>1028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1028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811</v>
      </c>
      <c r="E209" s="159">
        <v>203</v>
      </c>
      <c r="F209" s="126" t="s">
        <v>694</v>
      </c>
      <c r="G209" s="142" t="str">
        <f>IF(D209="","*",VLOOKUP(F209,BS_ATIVIDADE[],3,FALSE))</f>
        <v>SOLDA</v>
      </c>
      <c r="H209" s="106" t="s">
        <v>679</v>
      </c>
      <c r="I209" s="106" t="s">
        <v>679</v>
      </c>
      <c r="J209" s="105">
        <v>55</v>
      </c>
      <c r="K209" s="105">
        <v>83.6</v>
      </c>
      <c r="L209" s="105" t="s">
        <v>679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906</v>
      </c>
      <c r="W209" s="151" t="s">
        <v>698</v>
      </c>
      <c r="X209" s="104" t="s">
        <v>421</v>
      </c>
      <c r="Y209" s="129"/>
      <c r="Z209" s="104"/>
      <c r="AA209" s="105" t="s">
        <v>679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1029</v>
      </c>
      <c r="AO209" s="105">
        <f>IF(BS_CONTROLE[[#This Row],[SUB]]=0, "-", BS_CONTROLE[[#This Row],[SUB]])</f>
        <v>55</v>
      </c>
      <c r="AP209" s="105">
        <v>156</v>
      </c>
      <c r="AQ209" s="105" t="s">
        <v>679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4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1030</v>
      </c>
      <c r="BK209" s="18" t="s">
        <v>1031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1031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>SuperExecução</v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753</v>
      </c>
      <c r="E210" s="159">
        <v>204</v>
      </c>
      <c r="F210" s="126" t="s">
        <v>694</v>
      </c>
      <c r="G210" s="142" t="str">
        <f>IF(D210="","*",VLOOKUP(F210,BS_ATIVIDADE[],3,FALSE))</f>
        <v>SOLDA</v>
      </c>
      <c r="H210" s="106" t="s">
        <v>679</v>
      </c>
      <c r="I210" s="106" t="s">
        <v>679</v>
      </c>
      <c r="J210" s="105">
        <v>55</v>
      </c>
      <c r="K210" s="105">
        <v>83.6</v>
      </c>
      <c r="L210" s="105" t="s">
        <v>679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906</v>
      </c>
      <c r="W210" s="151" t="s">
        <v>698</v>
      </c>
      <c r="X210" s="104" t="s">
        <v>421</v>
      </c>
      <c r="Y210" s="129"/>
      <c r="Z210" s="104"/>
      <c r="AA210" s="105" t="s">
        <v>679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1029</v>
      </c>
      <c r="AO210" s="105">
        <f>IF(BS_CONTROLE[[#This Row],[SUB]]=0, "-", BS_CONTROLE[[#This Row],[SUB]])</f>
        <v>55</v>
      </c>
      <c r="AP210" s="105">
        <v>156</v>
      </c>
      <c r="AQ210" s="105" t="s">
        <v>679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4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1030</v>
      </c>
      <c r="BK210" s="18" t="s">
        <v>1031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1031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>SuperExecução</v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758</v>
      </c>
      <c r="E211" s="159">
        <v>205</v>
      </c>
      <c r="F211" s="126" t="s">
        <v>711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906</v>
      </c>
      <c r="W211" s="151" t="s">
        <v>801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679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4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1032</v>
      </c>
      <c r="BK211" s="18" t="s">
        <v>1033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8" t="str">
        <f t="shared" si="25"/>
        <v>OKOK</v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1034</v>
      </c>
      <c r="E212" s="159">
        <v>206</v>
      </c>
      <c r="F212" s="126" t="s">
        <v>1035</v>
      </c>
      <c r="G212" s="142" t="str">
        <f>IF(D212="","*",VLOOKUP(F212,BS_ATIVIDADE[],3,FALSE))</f>
        <v>DETECÇÃO</v>
      </c>
      <c r="H212" s="106" t="s">
        <v>48</v>
      </c>
      <c r="I212" s="106" t="s">
        <v>1036</v>
      </c>
      <c r="J212" s="105">
        <v>48</v>
      </c>
      <c r="K212" s="105">
        <v>120</v>
      </c>
      <c r="L212" s="105"/>
      <c r="M212" s="127" t="s">
        <v>1037</v>
      </c>
      <c r="N212" s="127" t="s">
        <v>1038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1039</v>
      </c>
      <c r="W212" s="151" t="s">
        <v>1040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679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1041</v>
      </c>
      <c r="BK212" s="18" t="s">
        <v>1042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679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8" t="str">
        <f t="shared" si="25"/>
        <v>OKOK</v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777</v>
      </c>
      <c r="E213" s="159">
        <v>207</v>
      </c>
      <c r="F213" s="126" t="s">
        <v>756</v>
      </c>
      <c r="G213" s="142" t="str">
        <f>IF(D213="","*",VLOOKUP(F213,BS_ATIVIDADE[],3,FALSE))</f>
        <v>MODERNIZAÇÃO</v>
      </c>
      <c r="H213" s="106" t="s">
        <v>679</v>
      </c>
      <c r="I213" s="106" t="s">
        <v>679</v>
      </c>
      <c r="J213" s="105">
        <v>48</v>
      </c>
      <c r="K213" s="105">
        <v>123.465</v>
      </c>
      <c r="L213" s="105" t="s">
        <v>679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766</v>
      </c>
      <c r="W213" s="151" t="s">
        <v>698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1043</v>
      </c>
      <c r="BK213" s="18" t="s">
        <v>1044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679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8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810</v>
      </c>
      <c r="E214" s="159">
        <v>208</v>
      </c>
      <c r="F214" s="126" t="s">
        <v>756</v>
      </c>
      <c r="G214" s="142" t="str">
        <f>IF(D214="","*",VLOOKUP(F214,BS_ATIVIDADE[],3,FALSE))</f>
        <v>MODERNIZAÇÃO</v>
      </c>
      <c r="H214" s="106" t="s">
        <v>679</v>
      </c>
      <c r="I214" s="106" t="s">
        <v>679</v>
      </c>
      <c r="J214" s="105">
        <v>48</v>
      </c>
      <c r="K214" s="105">
        <v>123.929</v>
      </c>
      <c r="L214" s="105" t="s">
        <v>679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766</v>
      </c>
      <c r="W214" s="151" t="s">
        <v>698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1043</v>
      </c>
      <c r="BK214" s="18" t="s">
        <v>1044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679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8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1045</v>
      </c>
      <c r="E216" s="159">
        <v>210</v>
      </c>
      <c r="F216" s="126" t="s">
        <v>678</v>
      </c>
      <c r="G216" s="142" t="str">
        <f>IF(D216="","*",VLOOKUP(F216,BS_ATIVIDADE[],3,FALSE))</f>
        <v>OUTROS</v>
      </c>
      <c r="H216" s="106" t="s">
        <v>1046</v>
      </c>
      <c r="I216" s="106" t="s">
        <v>335</v>
      </c>
      <c r="J216" s="105">
        <v>54</v>
      </c>
      <c r="K216" s="105">
        <v>67</v>
      </c>
      <c r="L216" s="105" t="s">
        <v>679</v>
      </c>
      <c r="M216" s="127" t="s">
        <v>1047</v>
      </c>
      <c r="N216" s="127" t="s">
        <v>1048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820</v>
      </c>
      <c r="W216" s="151" t="s">
        <v>683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4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1049</v>
      </c>
      <c r="BK216" s="18" t="s">
        <v>1050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1050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770</v>
      </c>
      <c r="E217" s="159">
        <v>211</v>
      </c>
      <c r="F217" s="126" t="s">
        <v>678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679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771</v>
      </c>
      <c r="W217" s="151" t="s">
        <v>772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679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1051</v>
      </c>
      <c r="BK217" s="18" t="s">
        <v>1051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679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8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774</v>
      </c>
      <c r="E218" s="159">
        <v>212</v>
      </c>
      <c r="F218" s="126" t="s">
        <v>678</v>
      </c>
      <c r="G218" s="142" t="str">
        <f>IF(D218="","*",VLOOKUP(F218,BS_ATIVIDADE[],3,FALSE))</f>
        <v>OUTROS</v>
      </c>
      <c r="H218" s="106" t="s">
        <v>828</v>
      </c>
      <c r="I218" s="106" t="s">
        <v>828</v>
      </c>
      <c r="J218" s="105">
        <v>92</v>
      </c>
      <c r="K218" s="105">
        <v>83.7</v>
      </c>
      <c r="L218" s="105" t="s">
        <v>679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771</v>
      </c>
      <c r="W218" s="151" t="s">
        <v>772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1052</v>
      </c>
      <c r="BK218" s="18" t="s">
        <v>1052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679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8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874</v>
      </c>
      <c r="E219" s="159">
        <v>93</v>
      </c>
      <c r="F219" s="126" t="s">
        <v>875</v>
      </c>
      <c r="G219" s="142" t="str">
        <f>IF(D219="","*",VLOOKUP(F219,BS_ATIVIDADE[],3,FALSE))</f>
        <v>LIMPEZA LASTRO</v>
      </c>
      <c r="H219" s="106" t="s">
        <v>679</v>
      </c>
      <c r="I219" s="106" t="s">
        <v>679</v>
      </c>
      <c r="J219" s="105">
        <v>53</v>
      </c>
      <c r="K219" s="105">
        <v>109.05</v>
      </c>
      <c r="L219" s="105" t="s">
        <v>679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771</v>
      </c>
      <c r="W219" s="151" t="s">
        <v>876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4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1053</v>
      </c>
      <c r="BK219" s="18" t="s">
        <v>1054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679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8" t="str">
        <f t="shared" si="25"/>
        <v>OKOK</v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701</v>
      </c>
      <c r="E220" s="159">
        <v>185</v>
      </c>
      <c r="F220" s="126" t="s">
        <v>702</v>
      </c>
      <c r="G220" s="142" t="str">
        <f>IF(D220="","*",VLOOKUP(F220,BS_ATIVIDADE[],3,FALSE))</f>
        <v>EXPANSÃO</v>
      </c>
      <c r="H220" s="106" t="s">
        <v>679</v>
      </c>
      <c r="I220" s="106" t="s">
        <v>679</v>
      </c>
      <c r="J220" s="105">
        <v>30</v>
      </c>
      <c r="K220" s="105">
        <v>109</v>
      </c>
      <c r="L220" s="105" t="s">
        <v>679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880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783</v>
      </c>
      <c r="W220" s="151" t="s">
        <v>698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1055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679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4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1056</v>
      </c>
      <c r="BK220" s="18" t="s">
        <v>1056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1056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701</v>
      </c>
      <c r="E223" s="159"/>
      <c r="F223" s="126" t="s">
        <v>702</v>
      </c>
      <c r="G223" s="142" t="str">
        <f>IF(D223="","*",VLOOKUP(F223,BS_ATIVIDADE[],3,FALSE))</f>
        <v>EXPANSÃO</v>
      </c>
      <c r="H223" s="106" t="s">
        <v>679</v>
      </c>
      <c r="I223" s="106" t="s">
        <v>679</v>
      </c>
      <c r="J223" s="105">
        <v>70</v>
      </c>
      <c r="K223" s="105">
        <v>113.6</v>
      </c>
      <c r="L223" s="105" t="s">
        <v>679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959</v>
      </c>
      <c r="W223" s="151" t="s">
        <v>698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4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1057</v>
      </c>
      <c r="BK223" s="18" t="s">
        <v>1057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1057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8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693</v>
      </c>
      <c r="E224" s="159"/>
      <c r="F224" s="126" t="s">
        <v>694</v>
      </c>
      <c r="G224" s="142" t="str">
        <f>IF(D224="","*",VLOOKUP(F224,BS_ATIVIDADE[],3,FALSE))</f>
        <v>SOLDA</v>
      </c>
      <c r="H224" s="106" t="s">
        <v>679</v>
      </c>
      <c r="I224" s="106" t="s">
        <v>679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2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697</v>
      </c>
      <c r="W224" s="151" t="s">
        <v>698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4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1058</v>
      </c>
      <c r="BK224" s="18" t="s">
        <v>1059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1059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8" t="str">
        <f t="shared" si="25"/>
        <v>SuperExecução</v>
      </c>
    </row>
    <row r="225" spans="1:72" hidden="1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710</v>
      </c>
      <c r="E225" s="159"/>
      <c r="F225" s="126" t="s">
        <v>715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2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712</v>
      </c>
      <c r="W225" s="151" t="s">
        <v>716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679</v>
      </c>
      <c r="AD225" s="107">
        <v>0.29166666666666669</v>
      </c>
      <c r="AE225" s="105">
        <v>9341</v>
      </c>
      <c r="AF225" s="105" t="s">
        <v>679</v>
      </c>
      <c r="AG225" s="105" t="s">
        <v>679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4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747</v>
      </c>
      <c r="E226" s="159">
        <v>193</v>
      </c>
      <c r="F226" s="126" t="s">
        <v>748</v>
      </c>
      <c r="G226" s="142" t="str">
        <f>IF(D226="","*",VLOOKUP(F226,BS_ATIVIDADE[],3,FALSE))</f>
        <v>TRILHEIRO - DESCARGA</v>
      </c>
      <c r="H226" s="106" t="s">
        <v>1015</v>
      </c>
      <c r="I226" s="106" t="s">
        <v>1015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712</v>
      </c>
      <c r="W226" s="151" t="s">
        <v>752</v>
      </c>
      <c r="X226" s="104" t="s">
        <v>416</v>
      </c>
      <c r="Y226" s="129" t="s">
        <v>415</v>
      </c>
      <c r="Z226" s="104"/>
      <c r="AA226" s="105" t="s">
        <v>1017</v>
      </c>
      <c r="AB226" s="103" t="s">
        <v>423</v>
      </c>
      <c r="AC226" s="152" t="s">
        <v>419</v>
      </c>
      <c r="AD226" s="107">
        <v>0.41666666666666669</v>
      </c>
      <c r="AE226" s="105" t="s">
        <v>1018</v>
      </c>
      <c r="AF226" s="105" t="s">
        <v>1019</v>
      </c>
      <c r="AG226" s="105" t="s">
        <v>679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822</v>
      </c>
      <c r="BK226" s="18" t="s">
        <v>822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822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8" t="str">
        <f t="shared" si="25"/>
        <v>CCOCirculaçãoIntervaloContrato</v>
      </c>
    </row>
    <row r="227" spans="1:72" hidden="1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1060</v>
      </c>
      <c r="E227" s="159">
        <v>221</v>
      </c>
      <c r="F227" s="126" t="s">
        <v>678</v>
      </c>
      <c r="G227" s="142" t="str">
        <f>IF(D227="","*",VLOOKUP(F227,BS_ATIVIDADE[],3,FALSE))</f>
        <v>OUTROS</v>
      </c>
      <c r="H227" s="106" t="s">
        <v>1061</v>
      </c>
      <c r="I227" s="106" t="s">
        <v>962</v>
      </c>
      <c r="J227" s="105">
        <v>70</v>
      </c>
      <c r="K227" s="105">
        <v>82</v>
      </c>
      <c r="L227" s="105" t="s">
        <v>679</v>
      </c>
      <c r="M227" s="127" t="s">
        <v>963</v>
      </c>
      <c r="N227" s="127" t="s">
        <v>1062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1063</v>
      </c>
      <c r="W227" s="151" t="s">
        <v>683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679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4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1064</v>
      </c>
      <c r="BK227" s="18" t="s">
        <v>1064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8" t="str">
        <f t="shared" si="25"/>
        <v>OKOK</v>
      </c>
    </row>
    <row r="228" spans="1:72" hidden="1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976</v>
      </c>
      <c r="E228" s="159">
        <v>162</v>
      </c>
      <c r="F228" s="126" t="s">
        <v>687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707</v>
      </c>
      <c r="W228" s="151" t="s">
        <v>688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679</v>
      </c>
      <c r="AG228" s="105" t="s">
        <v>679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4">
        <f t="shared" si="20"/>
        <v>0.11388888888888893</v>
      </c>
      <c r="AZ228" s="153"/>
      <c r="BA228" s="177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1065</v>
      </c>
      <c r="BK228" s="18" t="s">
        <v>1066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679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8" t="str">
        <f t="shared" si="25"/>
        <v>OKOK</v>
      </c>
    </row>
    <row r="229" spans="1:72" hidden="1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718</v>
      </c>
      <c r="E229" s="159"/>
      <c r="F229" s="126" t="s">
        <v>719</v>
      </c>
      <c r="G229" s="142" t="str">
        <f>IF(D229="","*",VLOOKUP(F229,BS_ATIVIDADE[],3,FALSE))</f>
        <v>DORMENTE - SUBSTITUIÇÂO</v>
      </c>
      <c r="H229" s="105" t="s">
        <v>679</v>
      </c>
      <c r="I229" s="105" t="s">
        <v>679</v>
      </c>
      <c r="J229" s="105">
        <v>56</v>
      </c>
      <c r="K229" s="105">
        <v>205</v>
      </c>
      <c r="L229" s="105" t="s">
        <v>679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2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720</v>
      </c>
      <c r="W229" s="151" t="s">
        <v>1022</v>
      </c>
      <c r="X229" s="104" t="s">
        <v>421</v>
      </c>
      <c r="Y229" s="129" t="s">
        <v>424</v>
      </c>
      <c r="Z229" s="104"/>
      <c r="AA229" s="105" t="s">
        <v>679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4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734</v>
      </c>
      <c r="BK229" s="18" t="s">
        <v>1067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1067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8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855</v>
      </c>
      <c r="E230" s="159">
        <v>81</v>
      </c>
      <c r="F230" s="126" t="s">
        <v>719</v>
      </c>
      <c r="G230" s="142" t="str">
        <f>IF(D230="","*",VLOOKUP(F230,BS_ATIVIDADE[],3,FALSE))</f>
        <v>DORMENTE - SUBSTITUIÇÂO</v>
      </c>
      <c r="H230" s="105" t="s">
        <v>679</v>
      </c>
      <c r="I230" s="105" t="s">
        <v>679</v>
      </c>
      <c r="J230" s="105">
        <v>56</v>
      </c>
      <c r="K230" s="105">
        <v>205</v>
      </c>
      <c r="L230" s="105" t="s">
        <v>679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2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856</v>
      </c>
      <c r="W230" s="151" t="s">
        <v>797</v>
      </c>
      <c r="X230" s="104" t="s">
        <v>421</v>
      </c>
      <c r="Y230" s="129" t="s">
        <v>424</v>
      </c>
      <c r="Z230" s="104"/>
      <c r="AA230" s="105" t="s">
        <v>679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4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734</v>
      </c>
      <c r="BK230" s="18" t="s">
        <v>1068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1068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8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724</v>
      </c>
      <c r="E231" s="159"/>
      <c r="F231" s="126" t="s">
        <v>711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857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858</v>
      </c>
      <c r="W231" s="151" t="s">
        <v>801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679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1069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4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1070</v>
      </c>
      <c r="BK231" s="18" t="s">
        <v>1071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679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8" t="str">
        <f t="shared" si="25"/>
        <v>OKOK</v>
      </c>
    </row>
    <row r="232" spans="1:72" hidden="1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1072</v>
      </c>
      <c r="E232" s="159">
        <v>226</v>
      </c>
      <c r="F232" s="126" t="s">
        <v>818</v>
      </c>
      <c r="G232" s="142" t="str">
        <f>IF(D232="","*",VLOOKUP(F232,BS_ATIVIDADE[],3,FALSE))</f>
        <v>OUTROS</v>
      </c>
      <c r="H232" s="106" t="s">
        <v>679</v>
      </c>
      <c r="I232" s="106" t="s">
        <v>679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906</v>
      </c>
      <c r="W232" s="151" t="s">
        <v>1073</v>
      </c>
      <c r="X232" s="104" t="s">
        <v>416</v>
      </c>
      <c r="Y232" s="129" t="s">
        <v>415</v>
      </c>
      <c r="Z232" s="104"/>
      <c r="AA232" s="105" t="s">
        <v>679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4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822</v>
      </c>
      <c r="BK232" s="18" t="s">
        <v>822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822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8" t="str">
        <f t="shared" si="25"/>
        <v>CCOCirculaçãoIntervaloContrato</v>
      </c>
    </row>
    <row r="233" spans="1:72" hidden="1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691</v>
      </c>
      <c r="E233" s="159">
        <v>4</v>
      </c>
      <c r="F233" s="126" t="s">
        <v>692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740</v>
      </c>
      <c r="W233" s="151" t="s">
        <v>741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4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822</v>
      </c>
      <c r="BK233" s="18" t="s">
        <v>822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822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8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1074</v>
      </c>
      <c r="E234" s="159"/>
      <c r="F234" s="126" t="s">
        <v>868</v>
      </c>
      <c r="G234" s="142" t="str">
        <f>IF(D234="","*",VLOOKUP(F234,BS_ATIVIDADE[],3,FALSE))</f>
        <v>TRILHO - SUBSTITUIÇÂO</v>
      </c>
      <c r="H234" s="105" t="s">
        <v>679</v>
      </c>
      <c r="I234" s="105" t="s">
        <v>679</v>
      </c>
      <c r="J234" s="105">
        <v>55</v>
      </c>
      <c r="K234" s="105">
        <v>102</v>
      </c>
      <c r="L234" s="105" t="s">
        <v>679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2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906</v>
      </c>
      <c r="W234" s="151" t="s">
        <v>1027</v>
      </c>
      <c r="X234" s="104" t="s">
        <v>416</v>
      </c>
      <c r="Y234" s="129" t="s">
        <v>415</v>
      </c>
      <c r="Z234" s="104"/>
      <c r="AA234" s="105" t="s">
        <v>679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822</v>
      </c>
      <c r="BK234" s="18" t="s">
        <v>822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822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8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811</v>
      </c>
      <c r="E235" s="159">
        <v>203</v>
      </c>
      <c r="F235" s="126" t="s">
        <v>694</v>
      </c>
      <c r="G235" s="142" t="str">
        <f>IF(D235="","*",VLOOKUP(F235,BS_ATIVIDADE[],3,FALSE))</f>
        <v>SOLDA</v>
      </c>
      <c r="H235" s="106" t="s">
        <v>679</v>
      </c>
      <c r="I235" s="106" t="s">
        <v>679</v>
      </c>
      <c r="J235" s="105">
        <v>55</v>
      </c>
      <c r="K235" s="105">
        <v>104</v>
      </c>
      <c r="L235" s="105" t="s">
        <v>679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906</v>
      </c>
      <c r="W235" s="151" t="s">
        <v>698</v>
      </c>
      <c r="X235" s="104" t="s">
        <v>416</v>
      </c>
      <c r="Y235" s="129" t="s">
        <v>415</v>
      </c>
      <c r="Z235" s="104"/>
      <c r="AA235" s="105" t="s">
        <v>679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822</v>
      </c>
      <c r="BK235" s="18" t="s">
        <v>822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822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8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753</v>
      </c>
      <c r="E236" s="159">
        <v>204</v>
      </c>
      <c r="F236" s="126" t="s">
        <v>694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679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906</v>
      </c>
      <c r="W236" s="151" t="s">
        <v>698</v>
      </c>
      <c r="X236" s="104" t="s">
        <v>416</v>
      </c>
      <c r="Y236" s="129" t="s">
        <v>415</v>
      </c>
      <c r="Z236" s="104"/>
      <c r="AA236" s="105" t="s">
        <v>679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822</v>
      </c>
      <c r="BK236" s="18" t="s">
        <v>822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822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8" t="str">
        <f t="shared" si="25"/>
        <v>CCOCirculaçãoIntervaloContrato</v>
      </c>
    </row>
    <row r="237" spans="1:72" hidden="1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744</v>
      </c>
      <c r="E237" s="159"/>
      <c r="F237" s="126" t="s">
        <v>687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679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2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707</v>
      </c>
      <c r="W237" s="151" t="s">
        <v>688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679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822</v>
      </c>
      <c r="BK237" s="18" t="s">
        <v>822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822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8" t="str">
        <f t="shared" si="25"/>
        <v>CCOCirculaçãoIntervaloContrato</v>
      </c>
    </row>
    <row r="238" spans="1:72" hidden="1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758</v>
      </c>
      <c r="E238" s="159">
        <v>230</v>
      </c>
      <c r="F238" s="126" t="s">
        <v>711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906</v>
      </c>
      <c r="W238" s="151" t="s">
        <v>1075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679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1076</v>
      </c>
      <c r="BK238" s="18" t="s">
        <v>1076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1076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8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1034</v>
      </c>
      <c r="E239" s="159">
        <v>232</v>
      </c>
      <c r="F239" s="126" t="s">
        <v>1035</v>
      </c>
      <c r="G239" s="142" t="str">
        <f>IF(D239="","*",VLOOKUP(F239,BS_ATIVIDADE[],3,FALSE))</f>
        <v>DETECÇÃO</v>
      </c>
      <c r="H239" s="106" t="s">
        <v>48</v>
      </c>
      <c r="I239" s="106" t="s">
        <v>1077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1039</v>
      </c>
      <c r="W239" s="151" t="s">
        <v>1078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4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1079</v>
      </c>
      <c r="BK239" s="18" t="s">
        <v>1080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679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8" t="str">
        <f t="shared" si="25"/>
        <v>OKOK</v>
      </c>
    </row>
    <row r="240" spans="1:72" hidden="1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984</v>
      </c>
      <c r="E240" s="159">
        <v>233</v>
      </c>
      <c r="F240" s="126" t="s">
        <v>818</v>
      </c>
      <c r="G240" s="142" t="str">
        <f>IF(D240="","*",VLOOKUP(F240,BS_ATIVIDADE[],3,FALSE))</f>
        <v>OUTROS</v>
      </c>
      <c r="H240" s="106" t="s">
        <v>679</v>
      </c>
      <c r="I240" s="106" t="s">
        <v>679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1081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766</v>
      </c>
      <c r="W240" s="151" t="s">
        <v>1082</v>
      </c>
      <c r="X240" s="104" t="s">
        <v>416</v>
      </c>
      <c r="Y240" s="129" t="s">
        <v>415</v>
      </c>
      <c r="Z240" s="104"/>
      <c r="AA240" s="105" t="s">
        <v>679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822</v>
      </c>
      <c r="BK240" s="18" t="s">
        <v>822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822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8" t="str">
        <f t="shared" si="25"/>
        <v>CCOCirculaçãoIntervaloContrato</v>
      </c>
    </row>
    <row r="241" spans="1:72" hidden="1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1083</v>
      </c>
      <c r="E241" s="159">
        <v>234</v>
      </c>
      <c r="F241" s="126" t="s">
        <v>765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679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766</v>
      </c>
      <c r="W241" s="151" t="s">
        <v>1084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1085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822</v>
      </c>
      <c r="BK241" s="18" t="s">
        <v>822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822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8" t="str">
        <f t="shared" si="25"/>
        <v>CCOCirculaçãoIntervaloContrato</v>
      </c>
    </row>
    <row r="242" spans="1:72" hidden="1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1086</v>
      </c>
      <c r="E242" s="159">
        <v>235</v>
      </c>
      <c r="F242" s="126" t="s">
        <v>1087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679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766</v>
      </c>
      <c r="W242" s="151" t="s">
        <v>1088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822</v>
      </c>
      <c r="BK242" s="18" t="s">
        <v>822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822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8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1089</v>
      </c>
      <c r="E243" s="159">
        <v>236</v>
      </c>
      <c r="F243" s="126" t="s">
        <v>756</v>
      </c>
      <c r="G243" s="142" t="str">
        <f>IF(D243="","*",VLOOKUP(F243,BS_ATIVIDADE[],3,FALSE))</f>
        <v>MODERNIZAÇÃO</v>
      </c>
      <c r="H243" s="106" t="s">
        <v>679</v>
      </c>
      <c r="I243" s="106" t="s">
        <v>679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766</v>
      </c>
      <c r="W243" s="151" t="s">
        <v>698</v>
      </c>
      <c r="X243" s="104" t="s">
        <v>416</v>
      </c>
      <c r="Y243" s="129" t="s">
        <v>415</v>
      </c>
      <c r="Z243" s="104"/>
      <c r="AA243" s="105" t="s">
        <v>679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4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822</v>
      </c>
      <c r="BK243" s="18" t="s">
        <v>822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822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8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777</v>
      </c>
      <c r="E244" s="159">
        <v>237</v>
      </c>
      <c r="F244" s="126" t="s">
        <v>756</v>
      </c>
      <c r="G244" s="142" t="str">
        <f>IF(D244="","*",VLOOKUP(F244,BS_ATIVIDADE[],3,FALSE))</f>
        <v>MODERNIZAÇÃO</v>
      </c>
      <c r="H244" s="106" t="s">
        <v>679</v>
      </c>
      <c r="I244" s="106" t="s">
        <v>679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766</v>
      </c>
      <c r="W244" s="151" t="s">
        <v>698</v>
      </c>
      <c r="X244" s="104" t="s">
        <v>416</v>
      </c>
      <c r="Y244" s="129" t="s">
        <v>415</v>
      </c>
      <c r="Z244" s="104"/>
      <c r="AA244" s="105" t="s">
        <v>679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822</v>
      </c>
      <c r="BK244" s="18" t="s">
        <v>822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822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8" t="str">
        <f t="shared" si="25"/>
        <v>CCOCirculaçãoIntervaloContrato</v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817</v>
      </c>
      <c r="E246" s="159">
        <v>61</v>
      </c>
      <c r="F246" s="126" t="s">
        <v>818</v>
      </c>
      <c r="G246" s="142" t="str">
        <f>IF(D246="","*",VLOOKUP(F246,BS_ATIVIDADE[],3,FALSE))</f>
        <v>OUTROS</v>
      </c>
      <c r="H246" s="106" t="s">
        <v>679</v>
      </c>
      <c r="I246" s="106" t="s">
        <v>679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819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820</v>
      </c>
      <c r="W246" s="151" t="s">
        <v>1090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822</v>
      </c>
      <c r="BK246" s="18" t="s">
        <v>822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822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8" t="str">
        <f t="shared" si="25"/>
        <v>CCOCirculaçãoIntervaloContrato</v>
      </c>
    </row>
    <row r="247" spans="1:72" hidden="1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770</v>
      </c>
      <c r="E247" s="159">
        <v>61</v>
      </c>
      <c r="F247" s="126" t="s">
        <v>1091</v>
      </c>
      <c r="G247" s="142" t="str">
        <f>IF(D247="","*",VLOOKUP(F247,BS_ATIVIDADE[],3,FALSE))</f>
        <v>MODERNIZAÇÃO</v>
      </c>
      <c r="H247" s="106" t="s">
        <v>1092</v>
      </c>
      <c r="I247" s="106" t="s">
        <v>1092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819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820</v>
      </c>
      <c r="W247" s="151" t="s">
        <v>1093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679</v>
      </c>
      <c r="AG247" s="105"/>
      <c r="AH247" s="15"/>
      <c r="AI247" s="126" t="s">
        <v>678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4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1094</v>
      </c>
      <c r="BK247" s="18" t="s">
        <v>1094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1095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8" t="str">
        <f t="shared" si="25"/>
        <v>CCOCirculaçãoIntervaloContrato</v>
      </c>
    </row>
    <row r="248" spans="1:72" hidden="1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690</v>
      </c>
      <c r="E248" s="159">
        <v>242</v>
      </c>
      <c r="F248" s="126" t="s">
        <v>687</v>
      </c>
      <c r="G248" s="142" t="str">
        <f>IF(D248="","*",VLOOKUP(F248,BS_ATIVIDADE[],3,FALSE))</f>
        <v>MECANIZAÇÃO - SOCADORA</v>
      </c>
      <c r="H248" s="106" t="s">
        <v>1092</v>
      </c>
      <c r="I248" s="106" t="s">
        <v>1092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819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820</v>
      </c>
      <c r="W248" s="151" t="s">
        <v>688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822</v>
      </c>
      <c r="BK248" s="18" t="s">
        <v>822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822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8" t="str">
        <f t="shared" si="25"/>
        <v>CCOCirculaçãoIntervaloContrato</v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817</v>
      </c>
      <c r="E250" s="159">
        <v>61</v>
      </c>
      <c r="F250" s="126" t="s">
        <v>818</v>
      </c>
      <c r="G250" s="142" t="str">
        <f>IF(D250="","*",VLOOKUP(F250,BS_ATIVIDADE[],3,FALSE))</f>
        <v>OUTROS</v>
      </c>
      <c r="H250" s="106" t="s">
        <v>679</v>
      </c>
      <c r="I250" s="106" t="s">
        <v>679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833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820</v>
      </c>
      <c r="W250" s="151" t="s">
        <v>834</v>
      </c>
      <c r="X250" s="104" t="s">
        <v>416</v>
      </c>
      <c r="Y250" s="129" t="s">
        <v>415</v>
      </c>
      <c r="Z250" s="104"/>
      <c r="AA250" s="105" t="s">
        <v>679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4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822</v>
      </c>
      <c r="BK250" s="18" t="s">
        <v>822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822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8" t="str">
        <f t="shared" si="25"/>
        <v>CCOCirculaçãoIntervaloContrato</v>
      </c>
    </row>
    <row r="251" spans="1:72" hidden="1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774</v>
      </c>
      <c r="E251" s="159">
        <v>66</v>
      </c>
      <c r="F251" s="126" t="s">
        <v>715</v>
      </c>
      <c r="G251" s="142" t="str">
        <f>IF(D251="","*",VLOOKUP(F251,BS_ATIVIDADE[],3,FALSE))</f>
        <v>OUTROS</v>
      </c>
      <c r="H251" s="106" t="s">
        <v>184</v>
      </c>
      <c r="I251" s="106" t="s">
        <v>775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820</v>
      </c>
      <c r="W251" s="151" t="s">
        <v>835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678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4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822</v>
      </c>
      <c r="BK251" s="18" t="s">
        <v>1096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822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8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874</v>
      </c>
      <c r="E252" s="159">
        <v>93</v>
      </c>
      <c r="F252" s="126" t="s">
        <v>875</v>
      </c>
      <c r="G252" s="142" t="str">
        <f>IF(D252="","*",VLOOKUP(F252,BS_ATIVIDADE[],3,FALSE))</f>
        <v>LIMPEZA LASTRO</v>
      </c>
      <c r="H252" s="106" t="s">
        <v>679</v>
      </c>
      <c r="I252" s="106" t="s">
        <v>679</v>
      </c>
      <c r="J252" s="105">
        <v>53</v>
      </c>
      <c r="K252" s="105">
        <v>109.05</v>
      </c>
      <c r="L252" s="105" t="s">
        <v>679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771</v>
      </c>
      <c r="W252" s="151" t="s">
        <v>876</v>
      </c>
      <c r="X252" s="104" t="s">
        <v>421</v>
      </c>
      <c r="Y252" s="129" t="s">
        <v>424</v>
      </c>
      <c r="Z252" s="104"/>
      <c r="AA252" s="105" t="s">
        <v>679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4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1097</v>
      </c>
      <c r="BK252" s="18" t="s">
        <v>1097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1097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8" t="str">
        <f t="shared" si="25"/>
        <v>SuperExecução</v>
      </c>
    </row>
    <row r="253" spans="1:72" hidden="1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701</v>
      </c>
      <c r="E253" s="159">
        <v>185</v>
      </c>
      <c r="F253" s="126" t="s">
        <v>702</v>
      </c>
      <c r="G253" s="142" t="str">
        <f>IF(D253="","*",VLOOKUP(F253,BS_ATIVIDADE[],3,FALSE))</f>
        <v>EXPANSÃO</v>
      </c>
      <c r="H253" s="106" t="s">
        <v>679</v>
      </c>
      <c r="I253" s="106" t="s">
        <v>679</v>
      </c>
      <c r="J253" s="105">
        <v>53</v>
      </c>
      <c r="K253" s="105">
        <v>123.76</v>
      </c>
      <c r="L253" s="105" t="s">
        <v>679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783</v>
      </c>
      <c r="W253" s="151" t="s">
        <v>698</v>
      </c>
      <c r="X253" s="104" t="s">
        <v>421</v>
      </c>
      <c r="Y253" s="129" t="s">
        <v>424</v>
      </c>
      <c r="Z253" s="104"/>
      <c r="AA253" s="105" t="s">
        <v>679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1057</v>
      </c>
      <c r="BK253" s="18" t="s">
        <v>1057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1057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8" t="str">
        <f t="shared" si="25"/>
        <v>CondiçõesClimáticaChuva</v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679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701</v>
      </c>
      <c r="E256" s="159"/>
      <c r="F256" s="126" t="s">
        <v>702</v>
      </c>
      <c r="G256" s="142" t="str">
        <f>IF(D256="","*",VLOOKUP(F256,BS_ATIVIDADE[],3,FALSE))</f>
        <v>EXPANSÃO</v>
      </c>
      <c r="H256" s="106" t="s">
        <v>679</v>
      </c>
      <c r="I256" s="106" t="s">
        <v>679</v>
      </c>
      <c r="J256" s="105">
        <v>70</v>
      </c>
      <c r="K256" s="105">
        <v>113.6</v>
      </c>
      <c r="L256" s="105" t="s">
        <v>679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959</v>
      </c>
      <c r="W256" s="151" t="s">
        <v>698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1098</v>
      </c>
      <c r="BK256" s="18" t="s">
        <v>1098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1098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8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693</v>
      </c>
      <c r="E257" s="159"/>
      <c r="F257" s="126" t="s">
        <v>694</v>
      </c>
      <c r="G257" s="142" t="str">
        <f>IF(D257="","*",VLOOKUP(F257,BS_ATIVIDADE[],3,FALSE))</f>
        <v>SOLDA</v>
      </c>
      <c r="H257" s="106" t="s">
        <v>679</v>
      </c>
      <c r="I257" s="106" t="s">
        <v>679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2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697</v>
      </c>
      <c r="W257" s="151" t="s">
        <v>698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4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1099</v>
      </c>
      <c r="BK257" s="18" t="s">
        <v>1100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679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8" t="str">
        <f t="shared" si="25"/>
        <v>OKOK</v>
      </c>
    </row>
    <row r="258" spans="1:72" hidden="1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710</v>
      </c>
      <c r="E258" s="159"/>
      <c r="F258" s="126" t="s">
        <v>715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2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712</v>
      </c>
      <c r="W258" s="151" t="s">
        <v>716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679</v>
      </c>
      <c r="AD258" s="107">
        <v>0.29166666666666669</v>
      </c>
      <c r="AE258" s="105">
        <v>9341</v>
      </c>
      <c r="AF258" s="105" t="s">
        <v>679</v>
      </c>
      <c r="AG258" s="105" t="s">
        <v>679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4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747</v>
      </c>
      <c r="E259" s="159">
        <v>193</v>
      </c>
      <c r="F259" s="126" t="s">
        <v>748</v>
      </c>
      <c r="G259" s="142" t="str">
        <f>IF(D259="","*",VLOOKUP(F259,BS_ATIVIDADE[],3,FALSE))</f>
        <v>TRILHEIRO - DESCARGA</v>
      </c>
      <c r="H259" s="106" t="s">
        <v>1015</v>
      </c>
      <c r="I259" s="106" t="s">
        <v>1015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712</v>
      </c>
      <c r="W259" s="151" t="s">
        <v>752</v>
      </c>
      <c r="X259" s="104" t="s">
        <v>421</v>
      </c>
      <c r="Y259" s="129" t="s">
        <v>424</v>
      </c>
      <c r="Z259" s="104"/>
      <c r="AA259" s="105" t="s">
        <v>1017</v>
      </c>
      <c r="AB259" s="103" t="s">
        <v>423</v>
      </c>
      <c r="AC259" s="152" t="s">
        <v>419</v>
      </c>
      <c r="AD259" s="107">
        <v>0.41666666666666669</v>
      </c>
      <c r="AE259" s="105" t="s">
        <v>1018</v>
      </c>
      <c r="AF259" s="105" t="s">
        <v>1019</v>
      </c>
      <c r="AG259" s="105" t="s">
        <v>679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1101</v>
      </c>
      <c r="BK259" s="18" t="s">
        <v>1101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1101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8" t="str">
        <f t="shared" si="25"/>
        <v>CCOCirculaçãoIntervaloOportunidade</v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679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2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718</v>
      </c>
      <c r="E261" s="159"/>
      <c r="F261" s="126" t="s">
        <v>719</v>
      </c>
      <c r="G261" s="142" t="str">
        <f>IF(D261="","*",VLOOKUP(F261,BS_ATIVIDADE[],3,FALSE))</f>
        <v>DORMENTE - SUBSTITUIÇÂO</v>
      </c>
      <c r="H261" s="105" t="s">
        <v>679</v>
      </c>
      <c r="I261" s="105" t="s">
        <v>679</v>
      </c>
      <c r="J261" s="105">
        <v>56</v>
      </c>
      <c r="K261" s="105">
        <v>243.3</v>
      </c>
      <c r="L261" s="105" t="s">
        <v>679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2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720</v>
      </c>
      <c r="W261" s="151" t="s">
        <v>1022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679</v>
      </c>
      <c r="AG261" s="105" t="s">
        <v>679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4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1102</v>
      </c>
      <c r="BK261" s="18" t="s">
        <v>1103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1103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8" t="str">
        <f t="shared" si="25"/>
        <v>SuperExecução</v>
      </c>
    </row>
    <row r="262" spans="1:72" hidden="1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976</v>
      </c>
      <c r="E262" s="159">
        <v>162</v>
      </c>
      <c r="F262" s="126" t="s">
        <v>687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707</v>
      </c>
      <c r="W262" s="151" t="s">
        <v>688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1104</v>
      </c>
      <c r="AF262" s="105" t="s">
        <v>679</v>
      </c>
      <c r="AG262" s="105" t="s">
        <v>679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4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1105</v>
      </c>
      <c r="BK262" s="18" t="s">
        <v>1106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1106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8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855</v>
      </c>
      <c r="E263" s="159">
        <v>81</v>
      </c>
      <c r="F263" s="126" t="s">
        <v>719</v>
      </c>
      <c r="G263" s="142" t="str">
        <f>IF(D263="","*",VLOOKUP(F263,BS_ATIVIDADE[],3,FALSE))</f>
        <v>DORMENTE - SUBSTITUIÇÂO</v>
      </c>
      <c r="H263" s="105" t="s">
        <v>679</v>
      </c>
      <c r="I263" s="105" t="s">
        <v>679</v>
      </c>
      <c r="J263" s="105">
        <v>56</v>
      </c>
      <c r="K263" s="105">
        <v>205</v>
      </c>
      <c r="L263" s="105" t="s">
        <v>679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2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856</v>
      </c>
      <c r="W263" s="151" t="s">
        <v>797</v>
      </c>
      <c r="X263" s="104" t="s">
        <v>421</v>
      </c>
      <c r="Y263" s="129" t="s">
        <v>424</v>
      </c>
      <c r="Z263" s="104"/>
      <c r="AA263" s="105" t="s">
        <v>679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4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1107</v>
      </c>
      <c r="BK263" s="18" t="s">
        <v>1107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1107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8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724</v>
      </c>
      <c r="E264" s="159"/>
      <c r="F264" s="126" t="s">
        <v>711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857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858</v>
      </c>
      <c r="W264" s="151" t="s">
        <v>801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679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1108</v>
      </c>
      <c r="BK264" s="18" t="s">
        <v>1109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1109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8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1110</v>
      </c>
      <c r="E265" s="159">
        <v>81</v>
      </c>
      <c r="F265" s="126" t="s">
        <v>719</v>
      </c>
      <c r="G265" s="142" t="str">
        <f>IF(D265="","*",VLOOKUP(F265,BS_ATIVIDADE[],3,FALSE))</f>
        <v>DORMENTE - SUBSTITUIÇÂO</v>
      </c>
      <c r="H265" s="105" t="s">
        <v>679</v>
      </c>
      <c r="I265" s="105" t="s">
        <v>679</v>
      </c>
      <c r="J265" s="105">
        <v>56</v>
      </c>
      <c r="K265" s="105">
        <v>190.3</v>
      </c>
      <c r="L265" s="105" t="s">
        <v>679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2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1111</v>
      </c>
      <c r="W265" s="151" t="s">
        <v>797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1102</v>
      </c>
      <c r="BK265" s="18" t="s">
        <v>1112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1112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8" t="str">
        <f t="shared" si="31"/>
        <v>SuperExecução</v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2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691</v>
      </c>
      <c r="E267" s="159">
        <v>4</v>
      </c>
      <c r="F267" s="126" t="s">
        <v>692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740</v>
      </c>
      <c r="W267" s="151" t="s">
        <v>741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1113</v>
      </c>
      <c r="BK267" s="18" t="s">
        <v>1113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1114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8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1074</v>
      </c>
      <c r="E268" s="159"/>
      <c r="F268" s="126" t="s">
        <v>868</v>
      </c>
      <c r="G268" s="142" t="str">
        <f>IF(D268="","*",VLOOKUP(F268,BS_ATIVIDADE[],3,FALSE))</f>
        <v>TRILHO - SUBSTITUIÇÂO</v>
      </c>
      <c r="H268" s="105" t="s">
        <v>679</v>
      </c>
      <c r="I268" s="105" t="s">
        <v>679</v>
      </c>
      <c r="J268" s="105">
        <v>55</v>
      </c>
      <c r="K268" s="105">
        <v>102</v>
      </c>
      <c r="L268" s="105" t="s">
        <v>679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2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906</v>
      </c>
      <c r="W268" s="151" t="s">
        <v>1027</v>
      </c>
      <c r="X268" s="104" t="s">
        <v>421</v>
      </c>
      <c r="Y268" s="129" t="s">
        <v>424</v>
      </c>
      <c r="Z268" s="104"/>
      <c r="AA268" s="105" t="s">
        <v>679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4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1115</v>
      </c>
      <c r="BK268" s="18" t="s">
        <v>1116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679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8" t="str">
        <f t="shared" si="31"/>
        <v>OKOK</v>
      </c>
    </row>
    <row r="269" spans="1:72" hidden="1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811</v>
      </c>
      <c r="E269" s="159">
        <v>203</v>
      </c>
      <c r="F269" s="126" t="s">
        <v>694</v>
      </c>
      <c r="G269" s="142" t="str">
        <f>IF(D269="","*",VLOOKUP(F269,BS_ATIVIDADE[],3,FALSE))</f>
        <v>SOLDA</v>
      </c>
      <c r="H269" s="106" t="s">
        <v>679</v>
      </c>
      <c r="I269" s="106" t="s">
        <v>679</v>
      </c>
      <c r="J269" s="105">
        <v>55</v>
      </c>
      <c r="K269" s="105">
        <v>104</v>
      </c>
      <c r="L269" s="105" t="s">
        <v>679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906</v>
      </c>
      <c r="W269" s="151" t="s">
        <v>698</v>
      </c>
      <c r="X269" s="104" t="s">
        <v>421</v>
      </c>
      <c r="Y269" s="129" t="s">
        <v>424</v>
      </c>
      <c r="Z269" s="104"/>
      <c r="AA269" s="105" t="s">
        <v>679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4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1098</v>
      </c>
      <c r="BK269" s="18" t="s">
        <v>1098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1098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8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753</v>
      </c>
      <c r="E270" s="159">
        <v>204</v>
      </c>
      <c r="F270" s="126" t="s">
        <v>694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679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906</v>
      </c>
      <c r="W270" s="151" t="s">
        <v>698</v>
      </c>
      <c r="X270" s="104" t="s">
        <v>421</v>
      </c>
      <c r="Y270" s="129" t="s">
        <v>424</v>
      </c>
      <c r="Z270" s="104"/>
      <c r="AA270" s="105" t="s">
        <v>679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4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1098</v>
      </c>
      <c r="BK270" s="18" t="s">
        <v>1098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1098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8" t="str">
        <f t="shared" si="31"/>
        <v>CondiçõesClimáticaChuva</v>
      </c>
    </row>
    <row r="271" spans="1:72" hidden="1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744</v>
      </c>
      <c r="E271" s="159"/>
      <c r="F271" s="126" t="s">
        <v>687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679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2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707</v>
      </c>
      <c r="W271" s="151" t="s">
        <v>688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679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4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1117</v>
      </c>
      <c r="BK271" s="18" t="s">
        <v>1118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679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8" t="str">
        <f t="shared" si="31"/>
        <v>OKOK</v>
      </c>
    </row>
    <row r="272" spans="1:72" hidden="1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758</v>
      </c>
      <c r="E272" s="159">
        <v>230</v>
      </c>
      <c r="F272" s="126" t="s">
        <v>711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906</v>
      </c>
      <c r="W272" s="151" t="s">
        <v>1075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679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1119</v>
      </c>
      <c r="BK272" s="18" t="s">
        <v>1119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1119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8" t="str">
        <f t="shared" si="31"/>
        <v>MecânicaLocomotiva</v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777</v>
      </c>
      <c r="E274" s="159">
        <v>268</v>
      </c>
      <c r="F274" s="126" t="s">
        <v>756</v>
      </c>
      <c r="G274" s="142" t="str">
        <f>IF(D274="","*",VLOOKUP(F274,BS_ATIVIDADE[],3,FALSE))</f>
        <v>MODERNIZAÇÃO</v>
      </c>
      <c r="H274" s="106" t="s">
        <v>679</v>
      </c>
      <c r="I274" s="106" t="s">
        <v>679</v>
      </c>
      <c r="J274" s="105">
        <v>48</v>
      </c>
      <c r="K274" s="105">
        <v>123.465</v>
      </c>
      <c r="L274" s="105" t="s">
        <v>679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766</v>
      </c>
      <c r="W274" s="151" t="s">
        <v>698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679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1098</v>
      </c>
      <c r="BK274" s="18" t="s">
        <v>1098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1098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8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1120</v>
      </c>
      <c r="E275" s="159">
        <v>269</v>
      </c>
      <c r="F275" s="126" t="s">
        <v>756</v>
      </c>
      <c r="G275" s="142" t="str">
        <f>IF(D275="","*",VLOOKUP(F275,BS_ATIVIDADE[],3,FALSE))</f>
        <v>MODERNIZAÇÃO</v>
      </c>
      <c r="H275" s="106" t="s">
        <v>679</v>
      </c>
      <c r="I275" s="106" t="s">
        <v>679</v>
      </c>
      <c r="J275" s="105">
        <v>48</v>
      </c>
      <c r="K275" s="105">
        <v>123.929</v>
      </c>
      <c r="L275" s="105" t="s">
        <v>679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766</v>
      </c>
      <c r="W275" s="151" t="s">
        <v>698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1098</v>
      </c>
      <c r="BK275" s="18" t="s">
        <v>1098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1098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8" t="str">
        <f t="shared" si="31"/>
        <v>CondiçõesClimáticaChuva</v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1045</v>
      </c>
      <c r="E277" s="159">
        <v>210</v>
      </c>
      <c r="F277" s="126" t="s">
        <v>678</v>
      </c>
      <c r="G277" s="142" t="str">
        <f>IF(D277="","*",VLOOKUP(F277,BS_ATIVIDADE[],3,FALSE))</f>
        <v>OUTROS</v>
      </c>
      <c r="H277" s="106" t="s">
        <v>1046</v>
      </c>
      <c r="I277" s="106" t="s">
        <v>335</v>
      </c>
      <c r="J277" s="105">
        <v>54</v>
      </c>
      <c r="K277" s="105">
        <v>67</v>
      </c>
      <c r="L277" s="105" t="s">
        <v>679</v>
      </c>
      <c r="M277" s="127" t="s">
        <v>1047</v>
      </c>
      <c r="N277" s="127" t="s">
        <v>1048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820</v>
      </c>
      <c r="W277" s="151" t="s">
        <v>683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4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1121</v>
      </c>
      <c r="BK277" s="18" t="s">
        <v>1121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8" t="str">
        <f t="shared" si="31"/>
        <v>OKOK</v>
      </c>
    </row>
    <row r="278" spans="1:72" hidden="1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1034</v>
      </c>
      <c r="E278" s="159">
        <v>277</v>
      </c>
      <c r="F278" s="126" t="s">
        <v>1035</v>
      </c>
      <c r="G278" s="142" t="str">
        <f>IF(D278="","*",VLOOKUP(F278,BS_ATIVIDADE[],3,FALSE))</f>
        <v>DETECÇÃO</v>
      </c>
      <c r="H278" s="106" t="s">
        <v>829</v>
      </c>
      <c r="I278" s="106" t="s">
        <v>1122</v>
      </c>
      <c r="J278" s="105">
        <v>92</v>
      </c>
      <c r="K278" s="105">
        <v>66</v>
      </c>
      <c r="L278" s="105" t="s">
        <v>679</v>
      </c>
      <c r="M278" s="127" t="s">
        <v>11</v>
      </c>
      <c r="N278" s="127" t="s">
        <v>1048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1039</v>
      </c>
      <c r="W278" s="151" t="s">
        <v>1040</v>
      </c>
      <c r="X278" s="104" t="s">
        <v>416</v>
      </c>
      <c r="Y278" s="129" t="s">
        <v>415</v>
      </c>
      <c r="Z278" s="104"/>
      <c r="AA278" s="105" t="s">
        <v>679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4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1123</v>
      </c>
      <c r="BK278" s="18" t="s">
        <v>1123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8" t="str">
        <f t="shared" si="31"/>
        <v>OKOK</v>
      </c>
    </row>
    <row r="279" spans="1:72" hidden="1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874</v>
      </c>
      <c r="E279" s="159">
        <v>93</v>
      </c>
      <c r="F279" s="126" t="s">
        <v>875</v>
      </c>
      <c r="G279" s="142" t="str">
        <f>IF(D279="","*",VLOOKUP(F279,BS_ATIVIDADE[],3,FALSE))</f>
        <v>LIMPEZA LASTRO</v>
      </c>
      <c r="H279" s="106" t="s">
        <v>679</v>
      </c>
      <c r="I279" s="106" t="s">
        <v>679</v>
      </c>
      <c r="J279" s="105">
        <v>53</v>
      </c>
      <c r="K279" s="105">
        <v>109.05</v>
      </c>
      <c r="L279" s="105" t="s">
        <v>679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771</v>
      </c>
      <c r="W279" s="151" t="s">
        <v>876</v>
      </c>
      <c r="X279" s="104" t="s">
        <v>421</v>
      </c>
      <c r="Y279" s="129" t="s">
        <v>424</v>
      </c>
      <c r="Z279" s="104"/>
      <c r="AA279" s="105" t="s">
        <v>679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4">
        <f t="shared" si="26"/>
        <v>4.1666666666666685E-2</v>
      </c>
      <c r="AZ279" s="153"/>
      <c r="BA279" s="177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1124</v>
      </c>
      <c r="BK279" s="18" t="s">
        <v>1125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1125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8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701</v>
      </c>
      <c r="E280" s="159">
        <v>279</v>
      </c>
      <c r="F280" s="126" t="s">
        <v>1126</v>
      </c>
      <c r="G280" s="142" t="str">
        <f>IF(D280="","*",VLOOKUP(F280,BS_ATIVIDADE[],3,FALSE))</f>
        <v>EXPANSÃO</v>
      </c>
      <c r="H280" s="106" t="s">
        <v>679</v>
      </c>
      <c r="I280" s="106" t="s">
        <v>679</v>
      </c>
      <c r="J280" s="105">
        <v>53</v>
      </c>
      <c r="K280" s="105">
        <v>123.35</v>
      </c>
      <c r="L280" s="105" t="s">
        <v>679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783</v>
      </c>
      <c r="W280" s="151" t="s">
        <v>1127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1128</v>
      </c>
      <c r="BK280" s="18" t="s">
        <v>1128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1128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8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701</v>
      </c>
      <c r="E281" s="159">
        <v>280</v>
      </c>
      <c r="F281" s="126" t="s">
        <v>702</v>
      </c>
      <c r="G281" s="142" t="str">
        <f>IF(D281="","*",VLOOKUP(F281,BS_ATIVIDADE[],3,FALSE))</f>
        <v>EXPANSÃO</v>
      </c>
      <c r="H281" s="106" t="s">
        <v>679</v>
      </c>
      <c r="I281" s="106" t="s">
        <v>679</v>
      </c>
      <c r="J281" s="105">
        <v>53</v>
      </c>
      <c r="K281" s="105">
        <v>123.76</v>
      </c>
      <c r="L281" s="105" t="s">
        <v>679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783</v>
      </c>
      <c r="W281" s="151" t="s">
        <v>698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4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1129</v>
      </c>
      <c r="BK281" s="18" t="s">
        <v>1130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679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8" t="str">
        <f t="shared" si="31"/>
        <v>OKOK</v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701</v>
      </c>
      <c r="E283" s="159"/>
      <c r="F283" s="126" t="s">
        <v>702</v>
      </c>
      <c r="G283" s="142" t="str">
        <f>IF(D283="","*",VLOOKUP(F283,BS_ATIVIDADE[],3,FALSE))</f>
        <v>EXPANSÃO</v>
      </c>
      <c r="H283" s="106" t="s">
        <v>679</v>
      </c>
      <c r="I283" s="106" t="s">
        <v>679</v>
      </c>
      <c r="J283" s="105">
        <v>70</v>
      </c>
      <c r="K283" s="105">
        <v>113.6</v>
      </c>
      <c r="L283" s="105" t="s">
        <v>679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959</v>
      </c>
      <c r="W283" s="151" t="s">
        <v>698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4">
        <f t="shared" si="26"/>
        <v>0.15277777777777779</v>
      </c>
      <c r="AZ283" s="153"/>
      <c r="BA283" s="109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2</v>
      </c>
      <c r="BI283" s="17"/>
      <c r="BJ283" s="17" t="s">
        <v>1131</v>
      </c>
      <c r="BK283" s="18" t="s">
        <v>1132</v>
      </c>
      <c r="BL283" s="16"/>
      <c r="BM283" s="130" t="s">
        <v>445</v>
      </c>
      <c r="BN283" s="130" t="s">
        <v>445</v>
      </c>
      <c r="BO283" s="130" t="s">
        <v>445</v>
      </c>
      <c r="BP283" s="18" t="s">
        <v>679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8" t="str">
        <f t="shared" si="31"/>
        <v>OKOK</v>
      </c>
    </row>
    <row r="284" spans="1:72" hidden="1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693</v>
      </c>
      <c r="E284" s="159"/>
      <c r="F284" s="126" t="s">
        <v>694</v>
      </c>
      <c r="G284" s="142" t="str">
        <f>IF(D284="","*",VLOOKUP(F284,BS_ATIVIDADE[],3,FALSE))</f>
        <v>SOLDA</v>
      </c>
      <c r="H284" s="106" t="s">
        <v>679</v>
      </c>
      <c r="I284" s="106" t="s">
        <v>679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2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697</v>
      </c>
      <c r="W284" s="151" t="s">
        <v>698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4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1133</v>
      </c>
      <c r="BK284" s="18" t="s">
        <v>1134</v>
      </c>
      <c r="BL284" s="16"/>
      <c r="BM284" s="130" t="s">
        <v>445</v>
      </c>
      <c r="BN284" s="130" t="s">
        <v>445</v>
      </c>
      <c r="BO284" s="130" t="s">
        <v>890</v>
      </c>
      <c r="BP284" s="18" t="s">
        <v>679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8" t="str">
        <f t="shared" si="31"/>
        <v>OKOK</v>
      </c>
    </row>
    <row r="285" spans="1:72" hidden="1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710</v>
      </c>
      <c r="E285" s="159"/>
      <c r="F285" s="126" t="s">
        <v>715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2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712</v>
      </c>
      <c r="W285" s="151" t="s">
        <v>716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679</v>
      </c>
      <c r="AD285" s="107">
        <v>0.29166666666666669</v>
      </c>
      <c r="AE285" s="105">
        <v>9341</v>
      </c>
      <c r="AF285" s="105" t="s">
        <v>679</v>
      </c>
      <c r="AG285" s="105" t="s">
        <v>679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4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747</v>
      </c>
      <c r="E286" s="159">
        <v>193</v>
      </c>
      <c r="F286" s="126" t="s">
        <v>748</v>
      </c>
      <c r="G286" s="142" t="str">
        <f>IF(D286="","*",VLOOKUP(F286,BS_ATIVIDADE[],3,FALSE))</f>
        <v>TRILHEIRO - DESCARGA</v>
      </c>
      <c r="H286" s="106" t="s">
        <v>1015</v>
      </c>
      <c r="I286" s="106" t="s">
        <v>1015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712</v>
      </c>
      <c r="W286" s="151" t="s">
        <v>752</v>
      </c>
      <c r="X286" s="104" t="s">
        <v>421</v>
      </c>
      <c r="Y286" s="129" t="s">
        <v>424</v>
      </c>
      <c r="Z286" s="104"/>
      <c r="AA286" s="105" t="s">
        <v>1017</v>
      </c>
      <c r="AB286" s="103" t="s">
        <v>423</v>
      </c>
      <c r="AC286" s="152" t="s">
        <v>419</v>
      </c>
      <c r="AD286" s="107">
        <v>0.41666666666666669</v>
      </c>
      <c r="AE286" s="105" t="s">
        <v>1018</v>
      </c>
      <c r="AF286" s="105" t="s">
        <v>1019</v>
      </c>
      <c r="AG286" s="105" t="s">
        <v>679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4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1135</v>
      </c>
      <c r="BK286" s="18" t="s">
        <v>1135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1135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8" t="str">
        <f t="shared" si="31"/>
        <v>CCOCirculaçãoIntervaloOportunidade</v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976</v>
      </c>
      <c r="E288" s="159">
        <v>162</v>
      </c>
      <c r="F288" s="126" t="s">
        <v>687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771</v>
      </c>
      <c r="W288" s="151" t="s">
        <v>688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679</v>
      </c>
      <c r="AG288" s="105" t="s">
        <v>679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1135</v>
      </c>
      <c r="BK288" s="18" t="s">
        <v>1135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1135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8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855</v>
      </c>
      <c r="E289" s="159">
        <v>81</v>
      </c>
      <c r="F289" s="126" t="s">
        <v>719</v>
      </c>
      <c r="G289" s="142" t="str">
        <f>IF(D289="","*",VLOOKUP(F289,BS_ATIVIDADE[],3,FALSE))</f>
        <v>DORMENTE - SUBSTITUIÇÂO</v>
      </c>
      <c r="H289" s="105" t="s">
        <v>679</v>
      </c>
      <c r="I289" s="105" t="s">
        <v>679</v>
      </c>
      <c r="J289" s="105">
        <v>56</v>
      </c>
      <c r="K289" s="105">
        <v>205</v>
      </c>
      <c r="L289" s="105" t="s">
        <v>679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2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856</v>
      </c>
      <c r="W289" s="151" t="s">
        <v>797</v>
      </c>
      <c r="X289" s="104" t="s">
        <v>421</v>
      </c>
      <c r="Y289" s="129" t="s">
        <v>424</v>
      </c>
      <c r="Z289" s="104"/>
      <c r="AA289" s="105" t="s">
        <v>679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4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1136</v>
      </c>
      <c r="BK289" s="18" t="s">
        <v>1136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1136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8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724</v>
      </c>
      <c r="E290" s="159"/>
      <c r="F290" s="126" t="s">
        <v>711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857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858</v>
      </c>
      <c r="W290" s="151" t="s">
        <v>801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679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4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1137</v>
      </c>
      <c r="BK290" s="18" t="s">
        <v>1138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679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8" t="str">
        <f t="shared" si="31"/>
        <v>OKOK</v>
      </c>
    </row>
    <row r="291" spans="1:72" hidden="1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1110</v>
      </c>
      <c r="E291" s="159">
        <v>81</v>
      </c>
      <c r="F291" s="126" t="s">
        <v>719</v>
      </c>
      <c r="G291" s="142" t="str">
        <f>IF(D291="","*",VLOOKUP(F291,BS_ATIVIDADE[],3,FALSE))</f>
        <v>DORMENTE - SUBSTITUIÇÂO</v>
      </c>
      <c r="H291" s="105" t="s">
        <v>679</v>
      </c>
      <c r="I291" s="105" t="s">
        <v>679</v>
      </c>
      <c r="J291" s="105">
        <v>56</v>
      </c>
      <c r="K291" s="105">
        <v>190.3</v>
      </c>
      <c r="L291" s="105" t="s">
        <v>679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2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1111</v>
      </c>
      <c r="W291" s="151" t="s">
        <v>797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1139</v>
      </c>
      <c r="BK291" s="18" t="s">
        <v>1139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1139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8" t="str">
        <f t="shared" si="31"/>
        <v>CCOCirculaçãoIntervaloOportunidade</v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1026</v>
      </c>
      <c r="E293" s="159">
        <v>287</v>
      </c>
      <c r="F293" s="126" t="s">
        <v>868</v>
      </c>
      <c r="G293" s="142" t="str">
        <f>IF(D293="","*",VLOOKUP(F293,BS_ATIVIDADE[],3,FALSE))</f>
        <v>TRILHO - SUBSTITUIÇÂO</v>
      </c>
      <c r="H293" s="106" t="s">
        <v>679</v>
      </c>
      <c r="I293" s="106" t="s">
        <v>679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906</v>
      </c>
      <c r="W293" s="151" t="s">
        <v>1027</v>
      </c>
      <c r="X293" s="104" t="s">
        <v>421</v>
      </c>
      <c r="Y293" s="129" t="s">
        <v>424</v>
      </c>
      <c r="Z293" s="104"/>
      <c r="AA293" s="105" t="s">
        <v>679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0.6118055555555556</v>
      </c>
      <c r="AT293" s="108">
        <v>0.69513888888888886</v>
      </c>
      <c r="AU293" s="136"/>
      <c r="AV293" s="136"/>
      <c r="AW293" s="14"/>
      <c r="AX293" s="14"/>
      <c r="AY293" s="164">
        <f t="shared" si="26"/>
        <v>8.3333333333333259E-2</v>
      </c>
      <c r="AZ293" s="153"/>
      <c r="BA293" s="109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2</v>
      </c>
      <c r="BI293" s="17"/>
      <c r="BJ293" s="17" t="s">
        <v>1140</v>
      </c>
      <c r="BK293" s="18" t="s">
        <v>1141</v>
      </c>
      <c r="BL293" s="16"/>
      <c r="BM293" s="130" t="s">
        <v>445</v>
      </c>
      <c r="BN293" s="130" t="s">
        <v>445</v>
      </c>
      <c r="BO293" s="130" t="s">
        <v>445</v>
      </c>
      <c r="BP293" s="18" t="s">
        <v>679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8" t="str">
        <f t="shared" si="31"/>
        <v>OKOK</v>
      </c>
    </row>
    <row r="294" spans="1:72" hidden="1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744</v>
      </c>
      <c r="E294" s="159"/>
      <c r="F294" s="126" t="s">
        <v>687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750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707</v>
      </c>
      <c r="W294" s="151" t="s">
        <v>688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679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1142</v>
      </c>
      <c r="BK294" s="18" t="s">
        <v>1143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1143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8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691</v>
      </c>
      <c r="E295" s="159">
        <v>4</v>
      </c>
      <c r="F295" s="126" t="s">
        <v>692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740</v>
      </c>
      <c r="W295" s="151" t="s">
        <v>741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1144</v>
      </c>
      <c r="BK295" s="18" t="s">
        <v>1144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1144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8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811</v>
      </c>
      <c r="E296" s="159">
        <v>290</v>
      </c>
      <c r="F296" s="126" t="s">
        <v>694</v>
      </c>
      <c r="G296" s="142" t="str">
        <f>IF(D296="","*",VLOOKUP(F296,BS_ATIVIDADE[],3,FALSE))</f>
        <v>SOLDA</v>
      </c>
      <c r="H296" s="106" t="s">
        <v>679</v>
      </c>
      <c r="I296" s="106" t="s">
        <v>679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906</v>
      </c>
      <c r="W296" s="151" t="s">
        <v>698</v>
      </c>
      <c r="X296" s="104" t="s">
        <v>421</v>
      </c>
      <c r="Y296" s="129" t="s">
        <v>424</v>
      </c>
      <c r="Z296" s="104"/>
      <c r="AA296" s="105" t="s">
        <v>679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>
        <v>0.59930555555555554</v>
      </c>
      <c r="AT296" s="108">
        <v>0.66180555555555554</v>
      </c>
      <c r="AU296" s="136"/>
      <c r="AV296" s="136"/>
      <c r="AW296" s="14"/>
      <c r="AX296" s="14"/>
      <c r="AY296" s="164">
        <f t="shared" si="26"/>
        <v>6.25E-2</v>
      </c>
      <c r="AZ296" s="153"/>
      <c r="BA296" s="109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>
        <v>0</v>
      </c>
      <c r="BI296" s="17"/>
      <c r="BJ296" s="17" t="s">
        <v>734</v>
      </c>
      <c r="BK296" s="18" t="s">
        <v>1145</v>
      </c>
      <c r="BL296" s="16"/>
      <c r="BM296" s="130" t="s">
        <v>440</v>
      </c>
      <c r="BN296" s="130" t="s">
        <v>469</v>
      </c>
      <c r="BO296" s="130" t="s">
        <v>547</v>
      </c>
      <c r="BP296" s="18" t="s">
        <v>1145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8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753</v>
      </c>
      <c r="E297" s="159">
        <v>291</v>
      </c>
      <c r="F297" s="126" t="s">
        <v>694</v>
      </c>
      <c r="G297" s="142" t="str">
        <f>IF(D297="","*",VLOOKUP(F297,BS_ATIVIDADE[],3,FALSE))</f>
        <v>SOLDA</v>
      </c>
      <c r="H297" s="106" t="s">
        <v>679</v>
      </c>
      <c r="I297" s="106" t="s">
        <v>679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906</v>
      </c>
      <c r="W297" s="151" t="s">
        <v>698</v>
      </c>
      <c r="X297" s="104" t="s">
        <v>421</v>
      </c>
      <c r="Y297" s="129" t="s">
        <v>424</v>
      </c>
      <c r="Z297" s="104"/>
      <c r="AA297" s="105" t="s">
        <v>679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>
        <v>0.59930555555555554</v>
      </c>
      <c r="AT297" s="108">
        <v>0.66180555555555554</v>
      </c>
      <c r="AU297" s="136"/>
      <c r="AV297" s="136"/>
      <c r="AW297" s="14"/>
      <c r="AX297" s="14"/>
      <c r="AY297" s="164">
        <f t="shared" si="26"/>
        <v>6.25E-2</v>
      </c>
      <c r="AZ297" s="153"/>
      <c r="BA297" s="109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>
        <v>0</v>
      </c>
      <c r="BI297" s="17"/>
      <c r="BJ297" s="17" t="s">
        <v>734</v>
      </c>
      <c r="BK297" s="18" t="s">
        <v>1145</v>
      </c>
      <c r="BL297" s="16"/>
      <c r="BM297" s="130" t="s">
        <v>440</v>
      </c>
      <c r="BN297" s="130" t="s">
        <v>469</v>
      </c>
      <c r="BO297" s="130" t="s">
        <v>547</v>
      </c>
      <c r="BP297" s="18" t="s">
        <v>1145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8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758</v>
      </c>
      <c r="E298" s="159">
        <v>230</v>
      </c>
      <c r="F298" s="126" t="s">
        <v>711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906</v>
      </c>
      <c r="W298" s="151" t="s">
        <v>1075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4">
        <f t="shared" si="26"/>
        <v>5.555555555555558E-2</v>
      </c>
      <c r="AZ298" s="153"/>
      <c r="BA298" s="109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2</v>
      </c>
      <c r="BI298" s="17"/>
      <c r="BJ298" s="17" t="s">
        <v>1146</v>
      </c>
      <c r="BK298" s="18" t="s">
        <v>1147</v>
      </c>
      <c r="BL298" s="16"/>
      <c r="BM298" s="130" t="s">
        <v>445</v>
      </c>
      <c r="BN298" s="130" t="s">
        <v>445</v>
      </c>
      <c r="BO298" s="130" t="s">
        <v>445</v>
      </c>
      <c r="BP298" s="18" t="s">
        <v>679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8" t="str">
        <f t="shared" si="31"/>
        <v>OKOK</v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777</v>
      </c>
      <c r="E300" s="159">
        <v>268</v>
      </c>
      <c r="F300" s="126" t="s">
        <v>756</v>
      </c>
      <c r="G300" s="142" t="str">
        <f>IF(D300="","*",VLOOKUP(F300,BS_ATIVIDADE[],3,FALSE))</f>
        <v>MODERNIZAÇÃO</v>
      </c>
      <c r="H300" s="106" t="s">
        <v>679</v>
      </c>
      <c r="I300" s="106" t="s">
        <v>679</v>
      </c>
      <c r="J300" s="105">
        <v>48</v>
      </c>
      <c r="K300" s="105">
        <v>121.31100000000001</v>
      </c>
      <c r="L300" s="105" t="s">
        <v>679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766</v>
      </c>
      <c r="W300" s="151" t="s">
        <v>698</v>
      </c>
      <c r="X300" s="104" t="s">
        <v>421</v>
      </c>
      <c r="Y300" s="129" t="s">
        <v>424</v>
      </c>
      <c r="Z300" s="104"/>
      <c r="AA300" s="105" t="s">
        <v>679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4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1148</v>
      </c>
      <c r="BK300" s="18" t="s">
        <v>1148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1148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8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1120</v>
      </c>
      <c r="E301" s="159">
        <v>269</v>
      </c>
      <c r="F301" s="126" t="s">
        <v>756</v>
      </c>
      <c r="G301" s="142" t="str">
        <f>IF(D301="","*",VLOOKUP(F301,BS_ATIVIDADE[],3,FALSE))</f>
        <v>MODERNIZAÇÃO</v>
      </c>
      <c r="H301" s="106" t="s">
        <v>679</v>
      </c>
      <c r="I301" s="106" t="s">
        <v>679</v>
      </c>
      <c r="J301" s="105">
        <v>48</v>
      </c>
      <c r="K301" s="105">
        <v>123.929</v>
      </c>
      <c r="L301" s="105" t="s">
        <v>679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766</v>
      </c>
      <c r="W301" s="151" t="s">
        <v>698</v>
      </c>
      <c r="X301" s="104" t="s">
        <v>421</v>
      </c>
      <c r="Y301" s="129" t="s">
        <v>424</v>
      </c>
      <c r="Z301" s="104"/>
      <c r="AA301" s="105" t="s">
        <v>679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1148</v>
      </c>
      <c r="BK301" s="18" t="s">
        <v>1148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1148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8" t="str">
        <f t="shared" si="31"/>
        <v>CondiçõesClimáticaChuva</v>
      </c>
    </row>
    <row r="302" spans="1:72" hidden="1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1034</v>
      </c>
      <c r="E302" s="159">
        <v>296</v>
      </c>
      <c r="F302" s="126" t="s">
        <v>1035</v>
      </c>
      <c r="G302" s="142" t="str">
        <f>IF(D302="","*",VLOOKUP(F302,BS_ATIVIDADE[],3,FALSE))</f>
        <v>DETECÇÃO</v>
      </c>
      <c r="H302" s="106" t="s">
        <v>1149</v>
      </c>
      <c r="I302" s="106" t="s">
        <v>1122</v>
      </c>
      <c r="J302" s="105">
        <v>53</v>
      </c>
      <c r="K302" s="105">
        <v>123</v>
      </c>
      <c r="L302" s="105"/>
      <c r="M302" s="127" t="s">
        <v>1150</v>
      </c>
      <c r="N302" s="127" t="s">
        <v>1151</v>
      </c>
      <c r="O302" s="106">
        <v>0.3125</v>
      </c>
      <c r="P302" s="106">
        <v>4.1666666666666664E-2</v>
      </c>
      <c r="Q302" s="105">
        <v>20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5" t="s">
        <v>1039</v>
      </c>
      <c r="W302" s="151" t="s">
        <v>1040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1055</v>
      </c>
      <c r="AL302" s="31" t="s">
        <v>335</v>
      </c>
      <c r="AM302" s="105" t="s">
        <v>1150</v>
      </c>
      <c r="AN302" s="105" t="s">
        <v>1151</v>
      </c>
      <c r="AO302" s="105">
        <v>53</v>
      </c>
      <c r="AP302" s="105">
        <v>124</v>
      </c>
      <c r="AQ302" s="105">
        <v>104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4">
        <f t="shared" si="26"/>
        <v>4.1666666666666664E-2</v>
      </c>
      <c r="AZ302" s="153"/>
      <c r="BA302" s="109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50"/>
      <c r="BG302" s="16"/>
      <c r="BH302" s="17">
        <v>2</v>
      </c>
      <c r="BI302" s="17"/>
      <c r="BJ302" s="17" t="s">
        <v>1152</v>
      </c>
      <c r="BK302" s="18" t="s">
        <v>1153</v>
      </c>
      <c r="BL302" s="16"/>
      <c r="BM302" s="130" t="s">
        <v>445</v>
      </c>
      <c r="BN302" s="130" t="s">
        <v>445</v>
      </c>
      <c r="BO302" s="130" t="s">
        <v>445</v>
      </c>
      <c r="BP302" s="18" t="s">
        <v>679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8" t="str">
        <f t="shared" si="31"/>
        <v>OKOK</v>
      </c>
    </row>
    <row r="303" spans="1:72" hidden="1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774</v>
      </c>
      <c r="E303" s="159">
        <v>297</v>
      </c>
      <c r="F303" s="126" t="s">
        <v>678</v>
      </c>
      <c r="G303" s="142" t="str">
        <f>IF(D303="","*",VLOOKUP(F303,BS_ATIVIDADE[],3,FALSE))</f>
        <v>OUTROS</v>
      </c>
      <c r="H303" s="106" t="s">
        <v>828</v>
      </c>
      <c r="I303" s="106" t="s">
        <v>828</v>
      </c>
      <c r="J303" s="105">
        <v>92</v>
      </c>
      <c r="K303" s="105">
        <v>83.7</v>
      </c>
      <c r="L303" s="105" t="s">
        <v>679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2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771</v>
      </c>
      <c r="W303" s="151" t="s">
        <v>772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4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1154</v>
      </c>
      <c r="BK303" s="18" t="s">
        <v>1155</v>
      </c>
      <c r="BL303" s="16"/>
      <c r="BM303" s="130" t="s">
        <v>445</v>
      </c>
      <c r="BN303" s="130" t="s">
        <v>445</v>
      </c>
      <c r="BO303" s="130" t="s">
        <v>445</v>
      </c>
      <c r="BP303" s="18" t="s">
        <v>679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8" t="str">
        <f t="shared" si="31"/>
        <v>OKOK</v>
      </c>
    </row>
    <row r="304" spans="1:72" hidden="1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874</v>
      </c>
      <c r="E304" s="159">
        <v>93</v>
      </c>
      <c r="F304" s="126" t="s">
        <v>875</v>
      </c>
      <c r="G304" s="142" t="str">
        <f>IF(D304="","*",VLOOKUP(F304,BS_ATIVIDADE[],3,FALSE))</f>
        <v>LIMPEZA LASTRO</v>
      </c>
      <c r="H304" s="106" t="s">
        <v>679</v>
      </c>
      <c r="I304" s="106" t="s">
        <v>679</v>
      </c>
      <c r="J304" s="105">
        <v>53</v>
      </c>
      <c r="K304" s="105">
        <v>109.05</v>
      </c>
      <c r="L304" s="105" t="s">
        <v>679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6.25E-2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771</v>
      </c>
      <c r="W304" s="151" t="s">
        <v>876</v>
      </c>
      <c r="X304" s="104" t="s">
        <v>421</v>
      </c>
      <c r="Y304" s="129" t="s">
        <v>424</v>
      </c>
      <c r="Z304" s="104"/>
      <c r="AA304" s="105" t="s">
        <v>679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4">
        <f t="shared" si="26"/>
        <v>6.25E-2</v>
      </c>
      <c r="AZ304" s="153"/>
      <c r="BA304" s="109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2</v>
      </c>
      <c r="BI304" s="17"/>
      <c r="BJ304" s="17" t="s">
        <v>1156</v>
      </c>
      <c r="BK304" s="18" t="s">
        <v>1157</v>
      </c>
      <c r="BL304" s="16"/>
      <c r="BM304" s="130" t="s">
        <v>445</v>
      </c>
      <c r="BN304" s="130" t="s">
        <v>445</v>
      </c>
      <c r="BO304" s="130" t="s">
        <v>445</v>
      </c>
      <c r="BP304" s="18" t="s">
        <v>679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8" t="str">
        <f t="shared" si="31"/>
        <v>OKOK</v>
      </c>
    </row>
    <row r="305" spans="1:72" hidden="1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1001</v>
      </c>
      <c r="E305" s="159">
        <v>299</v>
      </c>
      <c r="F305" s="126" t="s">
        <v>875</v>
      </c>
      <c r="G305" s="142" t="str">
        <f>IF(D305="","*",VLOOKUP(F305,BS_ATIVIDADE[],3,FALSE))</f>
        <v>LIMPEZA LASTRO</v>
      </c>
      <c r="H305" s="106" t="s">
        <v>679</v>
      </c>
      <c r="I305" s="106" t="s">
        <v>679</v>
      </c>
      <c r="J305" s="105">
        <v>54</v>
      </c>
      <c r="K305" s="105">
        <v>106.5</v>
      </c>
      <c r="L305" s="105" t="s">
        <v>679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771</v>
      </c>
      <c r="W305" s="151" t="s">
        <v>876</v>
      </c>
      <c r="X305" s="104" t="s">
        <v>421</v>
      </c>
      <c r="Y305" s="129" t="s">
        <v>424</v>
      </c>
      <c r="Z305" s="104"/>
      <c r="AA305" s="105" t="s">
        <v>679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1158</v>
      </c>
      <c r="BK305" s="18" t="s">
        <v>1159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1159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8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701</v>
      </c>
      <c r="E306" s="159">
        <v>185</v>
      </c>
      <c r="F306" s="126" t="s">
        <v>702</v>
      </c>
      <c r="G306" s="142" t="str">
        <f>IF(D306="","*",VLOOKUP(F306,BS_ATIVIDADE[],3,FALSE))</f>
        <v>EXPANSÃO</v>
      </c>
      <c r="H306" s="106" t="s">
        <v>679</v>
      </c>
      <c r="I306" s="106" t="s">
        <v>679</v>
      </c>
      <c r="J306" s="105">
        <v>30</v>
      </c>
      <c r="K306" s="105">
        <v>109</v>
      </c>
      <c r="L306" s="105" t="s">
        <v>679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880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783</v>
      </c>
      <c r="W306" s="151" t="s">
        <v>1160</v>
      </c>
      <c r="X306" s="104" t="s">
        <v>421</v>
      </c>
      <c r="Y306" s="129" t="s">
        <v>424</v>
      </c>
      <c r="Z306" s="104"/>
      <c r="AA306" s="105" t="s">
        <v>679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679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4">
        <f t="shared" si="26"/>
        <v>6.25E-2</v>
      </c>
      <c r="AZ306" s="153"/>
      <c r="BA306" s="109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2</v>
      </c>
      <c r="BI306" s="17"/>
      <c r="BJ306" s="17" t="s">
        <v>1161</v>
      </c>
      <c r="BK306" s="18" t="s">
        <v>1162</v>
      </c>
      <c r="BL306" s="16"/>
      <c r="BM306" s="130" t="s">
        <v>445</v>
      </c>
      <c r="BN306" s="130" t="s">
        <v>445</v>
      </c>
      <c r="BO306" s="130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8" t="str">
        <f t="shared" si="31"/>
        <v>OKOK</v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7"/>
        <v>EXPANSÃO TURMA 146066</v>
      </c>
      <c r="B308" s="102">
        <v>46066</v>
      </c>
      <c r="C308" s="135">
        <f>IF(BS_CONTROLE[[#This Row],[DATA]]="","",WEEKNUM(BS_CONTROLE[[#This Row],[DATA]]))</f>
        <v>7</v>
      </c>
      <c r="D308" s="104" t="s">
        <v>701</v>
      </c>
      <c r="E308" s="159">
        <v>185</v>
      </c>
      <c r="F308" s="126" t="s">
        <v>702</v>
      </c>
      <c r="G308" s="142" t="str">
        <f>IF(D308="","*",VLOOKUP(F308,BS_ATIVIDADE[],3,FALSE))</f>
        <v>EXPANSÃO</v>
      </c>
      <c r="H308" s="106" t="s">
        <v>679</v>
      </c>
      <c r="I308" s="106" t="s">
        <v>679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959</v>
      </c>
      <c r="W308" s="151" t="s">
        <v>1163</v>
      </c>
      <c r="X308" s="104" t="s">
        <v>421</v>
      </c>
      <c r="Y308" s="129" t="s">
        <v>424</v>
      </c>
      <c r="Z308" s="104"/>
      <c r="AA308" s="105" t="s">
        <v>679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>
        <v>0.33333333333333331</v>
      </c>
      <c r="AS308" s="108">
        <v>0.33750000000000002</v>
      </c>
      <c r="AT308" s="108">
        <v>0.50694444444444442</v>
      </c>
      <c r="AU308" s="136"/>
      <c r="AV308" s="136"/>
      <c r="AW308" s="14"/>
      <c r="AX308" s="14"/>
      <c r="AY308" s="164">
        <f t="shared" si="26"/>
        <v>0.1694444444444444</v>
      </c>
      <c r="AZ308" s="153"/>
      <c r="BA308" s="109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>
        <v>2</v>
      </c>
      <c r="BI308" s="17"/>
      <c r="BJ308" s="17" t="s">
        <v>1164</v>
      </c>
      <c r="BK308" s="18" t="s">
        <v>1165</v>
      </c>
      <c r="BL308" s="16"/>
      <c r="BM308" s="130" t="s">
        <v>445</v>
      </c>
      <c r="BN308" s="130" t="s">
        <v>445</v>
      </c>
      <c r="BO308" s="130" t="s">
        <v>445</v>
      </c>
      <c r="BP308" s="18" t="s">
        <v>679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8" t="str">
        <f t="shared" si="31"/>
        <v>OKOK</v>
      </c>
    </row>
    <row r="309" spans="1:72" hidden="1">
      <c r="A309" s="47" t="str">
        <f t="shared" si="27"/>
        <v>KLECIO (TP-699)46066</v>
      </c>
      <c r="B309" s="102">
        <v>46066</v>
      </c>
      <c r="C309" s="135">
        <f>IF(BS_CONTROLE[[#This Row],[DATA]]="","",WEEKNUM(BS_CONTROLE[[#This Row],[DATA]]))</f>
        <v>7</v>
      </c>
      <c r="D309" s="104" t="s">
        <v>693</v>
      </c>
      <c r="E309" s="159"/>
      <c r="F309" s="126" t="s">
        <v>694</v>
      </c>
      <c r="G309" s="142" t="str">
        <f>IF(D309="","*",VLOOKUP(F309,BS_ATIVIDADE[],3,FALSE))</f>
        <v>SOLDA</v>
      </c>
      <c r="H309" s="106" t="s">
        <v>679</v>
      </c>
      <c r="I309" s="106" t="s">
        <v>679</v>
      </c>
      <c r="J309" s="105">
        <v>70</v>
      </c>
      <c r="K309" s="105">
        <v>92</v>
      </c>
      <c r="L309" s="105" t="s">
        <v>679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6">
        <v>0.35416666666666669</v>
      </c>
      <c r="P309" s="106">
        <v>6.25E-2</v>
      </c>
      <c r="Q309" s="105">
        <v>1</v>
      </c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697</v>
      </c>
      <c r="W309" s="151" t="s">
        <v>698</v>
      </c>
      <c r="X309" s="104" t="s">
        <v>421</v>
      </c>
      <c r="Y309" s="129" t="s">
        <v>424</v>
      </c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ZSW-ZTT</v>
      </c>
      <c r="AN309" s="105" t="str">
        <f>IF(BS_CONTROLE[[#This Row],[SB]]=0, "-", BS_CONTROLE[[#This Row],[SB]])</f>
        <v>K90ZTT</v>
      </c>
      <c r="AO309" s="105">
        <f>IF(BS_CONTROLE[[#This Row],[SUB]]=0, "-", BS_CONTROLE[[#This Row],[SUB]])</f>
        <v>70</v>
      </c>
      <c r="AP309" s="105">
        <f>BS_CONTROLE[[#This Row],[KM - Inicio]]</f>
        <v>92</v>
      </c>
      <c r="AQ309" s="105">
        <f>BS_CONTROLE[[#This Row],[KM - Inicio]]</f>
        <v>92</v>
      </c>
      <c r="AR309" s="108">
        <v>0.41319444444444442</v>
      </c>
      <c r="AS309" s="108">
        <v>0</v>
      </c>
      <c r="AT309" s="108">
        <v>0</v>
      </c>
      <c r="AU309" s="136"/>
      <c r="AV309" s="136"/>
      <c r="AW309" s="14"/>
      <c r="AX309" s="14"/>
      <c r="AY309" s="164">
        <f t="shared" si="26"/>
        <v>0</v>
      </c>
      <c r="AZ309" s="153"/>
      <c r="BA309" s="109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/>
      <c r="BG309" s="16"/>
      <c r="BH309" s="17">
        <v>0</v>
      </c>
      <c r="BI309" s="17"/>
      <c r="BJ309" s="17" t="s">
        <v>1166</v>
      </c>
      <c r="BK309" s="18" t="s">
        <v>1166</v>
      </c>
      <c r="BL309" s="16"/>
      <c r="BM309" s="130" t="s">
        <v>440</v>
      </c>
      <c r="BN309" s="130" t="s">
        <v>469</v>
      </c>
      <c r="BO309" s="130" t="s">
        <v>530</v>
      </c>
      <c r="BP309" s="18" t="s">
        <v>1166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8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2">
        <v>46066</v>
      </c>
      <c r="C310" s="135">
        <f>IF(BS_CONTROLE[[#This Row],[DATA]]="","",WEEKNUM(BS_CONTROLE[[#This Row],[DATA]]))</f>
        <v>7</v>
      </c>
      <c r="D310" s="104" t="s">
        <v>1167</v>
      </c>
      <c r="E310" s="159"/>
      <c r="F310" s="126" t="s">
        <v>678</v>
      </c>
      <c r="G310" s="142" t="str">
        <f>IF(D310="","*",VLOOKUP(F310,BS_ATIVIDADE[],3,FALSE))</f>
        <v>OUTROS</v>
      </c>
      <c r="H310" s="106" t="s">
        <v>1168</v>
      </c>
      <c r="I310" s="106" t="s">
        <v>360</v>
      </c>
      <c r="J310" s="105">
        <v>68</v>
      </c>
      <c r="K310" s="105">
        <v>61</v>
      </c>
      <c r="L310" s="105">
        <v>82</v>
      </c>
      <c r="M310" s="127" t="s">
        <v>1169</v>
      </c>
      <c r="N310" s="127" t="s">
        <v>1170</v>
      </c>
      <c r="O310" s="106">
        <v>0.375</v>
      </c>
      <c r="P310" s="106">
        <v>4.1666666666666664E-2</v>
      </c>
      <c r="Q310" s="105">
        <v>1</v>
      </c>
      <c r="R310" s="10" t="str">
        <f>IFERROR(_xlfn.XLOOKUP(F310, BS_ATIVIDADE[ATIVIDADE],BS_ATIVIDADE[UNIDADE] ), "*")</f>
        <v>BINÁRIO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5" t="s">
        <v>1063</v>
      </c>
      <c r="W310" s="151" t="s">
        <v>772</v>
      </c>
      <c r="X310" s="104" t="s">
        <v>421</v>
      </c>
      <c r="Y310" s="129" t="s">
        <v>424</v>
      </c>
      <c r="Z310" s="104"/>
      <c r="AA310" s="105">
        <v>1</v>
      </c>
      <c r="AB310" s="103" t="s">
        <v>412</v>
      </c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5" t="str">
        <f>IF(BS_CONTROLE[[#This Row],[Entre - Estações]]=0, "-", BS_CONTROLE[[#This Row],[Entre - Estações]])</f>
        <v>ZHO-ZAC</v>
      </c>
      <c r="AN310" s="105" t="str">
        <f>IF(BS_CONTROLE[[#This Row],[SB]]=0, "-", BS_CONTROLE[[#This Row],[SB]])</f>
        <v>ZHOZAC</v>
      </c>
      <c r="AO310" s="105">
        <f>IF(BS_CONTROLE[[#This Row],[SUB]]=0, "-", BS_CONTROLE[[#This Row],[SUB]])</f>
        <v>68</v>
      </c>
      <c r="AP310" s="105">
        <f>BS_CONTROLE[[#This Row],[KM - Inicio]]</f>
        <v>61</v>
      </c>
      <c r="AQ310" s="105">
        <f>BS_CONTROLE[[#This Row],[KM - Inicio]]</f>
        <v>61</v>
      </c>
      <c r="AR310" s="108">
        <v>0.6645833333333333</v>
      </c>
      <c r="AS310" s="108">
        <v>0</v>
      </c>
      <c r="AT310" s="108">
        <v>0</v>
      </c>
      <c r="AU310" s="136"/>
      <c r="AV310" s="136"/>
      <c r="AW310" s="14"/>
      <c r="AX310" s="14"/>
      <c r="AY310" s="164">
        <f t="shared" si="26"/>
        <v>0</v>
      </c>
      <c r="AZ310" s="153"/>
      <c r="BA310" s="109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50"/>
      <c r="BG310" s="16"/>
      <c r="BH310" s="17">
        <v>0</v>
      </c>
      <c r="BI310" s="17"/>
      <c r="BJ310" s="17" t="s">
        <v>1171</v>
      </c>
      <c r="BK310" s="18" t="s">
        <v>1172</v>
      </c>
      <c r="BL310" s="16"/>
      <c r="BM310" s="130" t="s">
        <v>440</v>
      </c>
      <c r="BN310" s="130" t="s">
        <v>469</v>
      </c>
      <c r="BO310" s="130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8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2">
        <v>46066</v>
      </c>
      <c r="C311" s="135">
        <f>IF(BS_CONTROLE[[#This Row],[DATA]]="","",WEEKNUM(BS_CONTROLE[[#This Row],[DATA]]))</f>
        <v>7</v>
      </c>
      <c r="D311" s="104" t="s">
        <v>747</v>
      </c>
      <c r="E311" s="159">
        <v>193</v>
      </c>
      <c r="F311" s="126" t="s">
        <v>748</v>
      </c>
      <c r="G311" s="142" t="str">
        <f>IF(D311="","*",VLOOKUP(F311,BS_ATIVIDADE[],3,FALSE))</f>
        <v>TRILHEIRO - DESCARGA</v>
      </c>
      <c r="H311" s="106" t="s">
        <v>1015</v>
      </c>
      <c r="I311" s="106" t="s">
        <v>1015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712</v>
      </c>
      <c r="W311" s="151" t="s">
        <v>752</v>
      </c>
      <c r="X311" s="104" t="s">
        <v>416</v>
      </c>
      <c r="Y311" s="129" t="s">
        <v>420</v>
      </c>
      <c r="Z311" s="104"/>
      <c r="AA311" s="105" t="s">
        <v>1017</v>
      </c>
      <c r="AB311" s="103" t="s">
        <v>423</v>
      </c>
      <c r="AC311" s="152" t="s">
        <v>419</v>
      </c>
      <c r="AD311" s="107">
        <v>0.41666666666666669</v>
      </c>
      <c r="AE311" s="105" t="s">
        <v>1018</v>
      </c>
      <c r="AF311" s="105" t="s">
        <v>1019</v>
      </c>
      <c r="AG311" s="105" t="s">
        <v>679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>
        <v>0.64097222222222228</v>
      </c>
      <c r="AS311" s="108">
        <v>0</v>
      </c>
      <c r="AT311" s="108">
        <v>0</v>
      </c>
      <c r="AU311" s="136"/>
      <c r="AV311" s="136"/>
      <c r="AW311" s="14"/>
      <c r="AX311" s="14"/>
      <c r="AY311" s="164">
        <f t="shared" si="26"/>
        <v>0</v>
      </c>
      <c r="AZ311" s="153"/>
      <c r="BA311" s="109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>
        <v>0</v>
      </c>
      <c r="BI311" s="17"/>
      <c r="BJ311" s="17" t="s">
        <v>1173</v>
      </c>
      <c r="BK311" s="18" t="s">
        <v>1174</v>
      </c>
      <c r="BL311" s="16"/>
      <c r="BM311" s="130" t="s">
        <v>440</v>
      </c>
      <c r="BN311" s="130" t="s">
        <v>460</v>
      </c>
      <c r="BO311" s="130" t="s">
        <v>557</v>
      </c>
      <c r="BP311" s="18" t="s">
        <v>1174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8" t="str">
        <f t="shared" si="31"/>
        <v>CCOCirculaçãoIntervaloContrato</v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7"/>
        <v>ROGÉRIO (TP-730)46066</v>
      </c>
      <c r="B313" s="102">
        <v>46066</v>
      </c>
      <c r="C313" s="135">
        <f>IF(BS_CONTROLE[[#This Row],[DATA]]="","",WEEKNUM(BS_CONTROLE[[#This Row],[DATA]]))</f>
        <v>7</v>
      </c>
      <c r="D313" s="104" t="s">
        <v>855</v>
      </c>
      <c r="E313" s="159">
        <v>81</v>
      </c>
      <c r="F313" s="126" t="s">
        <v>719</v>
      </c>
      <c r="G313" s="142" t="str">
        <f>IF(D313="","*",VLOOKUP(F313,BS_ATIVIDADE[],3,FALSE))</f>
        <v>DORMENTE - SUBSTITUIÇÂO</v>
      </c>
      <c r="H313" s="106" t="s">
        <v>679</v>
      </c>
      <c r="I313" s="106" t="s">
        <v>679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771</v>
      </c>
      <c r="W313" s="151" t="s">
        <v>1022</v>
      </c>
      <c r="X313" s="104" t="s">
        <v>421</v>
      </c>
      <c r="Y313" s="129" t="s">
        <v>424</v>
      </c>
      <c r="Z313" s="104"/>
      <c r="AA313" s="105" t="s">
        <v>679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>
        <v>0.34444444444444444</v>
      </c>
      <c r="AS313" s="108">
        <v>0</v>
      </c>
      <c r="AT313" s="108">
        <v>0</v>
      </c>
      <c r="AU313" s="136"/>
      <c r="AV313" s="136"/>
      <c r="AW313" s="14"/>
      <c r="AX313" s="14"/>
      <c r="AY313" s="164">
        <f t="shared" si="26"/>
        <v>0</v>
      </c>
      <c r="AZ313" s="153"/>
      <c r="BA313" s="109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>
        <v>0</v>
      </c>
      <c r="BI313" s="17"/>
      <c r="BJ313" s="17" t="s">
        <v>1175</v>
      </c>
      <c r="BK313" s="18" t="s">
        <v>1176</v>
      </c>
      <c r="BL313" s="16"/>
      <c r="BM313" s="130" t="s">
        <v>440</v>
      </c>
      <c r="BN313" s="130" t="s">
        <v>469</v>
      </c>
      <c r="BO313" s="130" t="s">
        <v>530</v>
      </c>
      <c r="BP313" s="18" t="s">
        <v>1176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8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2">
        <v>46066</v>
      </c>
      <c r="C314" s="135">
        <f>IF(BS_CONTROLE[[#This Row],[DATA]]="","",WEEKNUM(BS_CONTROLE[[#This Row],[DATA]]))</f>
        <v>7</v>
      </c>
      <c r="D314" s="104" t="s">
        <v>976</v>
      </c>
      <c r="E314" s="159">
        <v>162</v>
      </c>
      <c r="F314" s="126" t="s">
        <v>687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200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771</v>
      </c>
      <c r="W314" s="151" t="s">
        <v>688</v>
      </c>
      <c r="X314" s="104" t="s">
        <v>421</v>
      </c>
      <c r="Y314" s="129" t="s">
        <v>424</v>
      </c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679</v>
      </c>
      <c r="AG314" s="105" t="s">
        <v>679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>
        <v>0.36736111111111114</v>
      </c>
      <c r="AS314" s="108">
        <v>0</v>
      </c>
      <c r="AT314" s="108">
        <v>0</v>
      </c>
      <c r="AU314" s="136"/>
      <c r="AV314" s="136"/>
      <c r="AW314" s="14"/>
      <c r="AX314" s="14"/>
      <c r="AY314" s="164">
        <f t="shared" si="26"/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>
        <v>0</v>
      </c>
      <c r="BI314" s="17"/>
      <c r="BJ314" s="17" t="s">
        <v>1177</v>
      </c>
      <c r="BK314" s="18" t="s">
        <v>1178</v>
      </c>
      <c r="BL314" s="16"/>
      <c r="BM314" s="130" t="s">
        <v>440</v>
      </c>
      <c r="BN314" s="130" t="s">
        <v>469</v>
      </c>
      <c r="BO314" s="130" t="s">
        <v>530</v>
      </c>
      <c r="BP314" s="18" t="s">
        <v>1178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8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2">
        <v>46066</v>
      </c>
      <c r="C315" s="135">
        <f>IF(BS_CONTROLE[[#This Row],[DATA]]="","",WEEKNUM(BS_CONTROLE[[#This Row],[DATA]]))</f>
        <v>7</v>
      </c>
      <c r="D315" s="104" t="s">
        <v>724</v>
      </c>
      <c r="E315" s="159"/>
      <c r="F315" s="126" t="s">
        <v>711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771</v>
      </c>
      <c r="W315" s="151" t="s">
        <v>801</v>
      </c>
      <c r="X315" s="104" t="s">
        <v>421</v>
      </c>
      <c r="Y315" s="129" t="s">
        <v>424</v>
      </c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679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>
        <v>0</v>
      </c>
      <c r="AS315" s="108">
        <v>0</v>
      </c>
      <c r="AT315" s="108">
        <v>0</v>
      </c>
      <c r="AU315" s="136"/>
      <c r="AV315" s="136"/>
      <c r="AW315" s="14"/>
      <c r="AX315" s="14"/>
      <c r="AY315" s="164">
        <f t="shared" si="26"/>
        <v>0</v>
      </c>
      <c r="AZ315" s="153"/>
      <c r="BA315" s="109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>
        <v>0</v>
      </c>
      <c r="BI315" s="17"/>
      <c r="BJ315" s="17" t="s">
        <v>1179</v>
      </c>
      <c r="BK315" s="18" t="s">
        <v>1179</v>
      </c>
      <c r="BL315" s="16"/>
      <c r="BM315" s="130" t="s">
        <v>438</v>
      </c>
      <c r="BN315" s="130" t="s">
        <v>458</v>
      </c>
      <c r="BO315" s="130" t="s">
        <v>525</v>
      </c>
      <c r="BP315" s="18" t="s">
        <v>1179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8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2">
        <v>46066</v>
      </c>
      <c r="C316" s="135">
        <f>IF(BS_CONTROLE[[#This Row],[DATA]]="","",WEEKNUM(BS_CONTROLE[[#This Row],[DATA]]))</f>
        <v>7</v>
      </c>
      <c r="D316" s="104" t="s">
        <v>730</v>
      </c>
      <c r="E316" s="159">
        <v>310</v>
      </c>
      <c r="F316" s="126" t="s">
        <v>719</v>
      </c>
      <c r="G316" s="142" t="str">
        <f>IF(D316="","*",VLOOKUP(F316,BS_ATIVIDADE[],3,FALSE))</f>
        <v>DORMENTE - SUBSTITUIÇÂO</v>
      </c>
      <c r="H316" s="106" t="s">
        <v>679</v>
      </c>
      <c r="I316" s="106" t="s">
        <v>679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771</v>
      </c>
      <c r="W316" s="151" t="s">
        <v>1022</v>
      </c>
      <c r="X316" s="104" t="s">
        <v>421</v>
      </c>
      <c r="Y316" s="129" t="s">
        <v>424</v>
      </c>
      <c r="Z316" s="104"/>
      <c r="AA316" s="105" t="s">
        <v>679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>
        <v>0.37847222222222221</v>
      </c>
      <c r="AS316" s="108">
        <v>0</v>
      </c>
      <c r="AT316" s="108">
        <v>0</v>
      </c>
      <c r="AU316" s="136"/>
      <c r="AV316" s="136"/>
      <c r="AW316" s="14"/>
      <c r="AX316" s="14"/>
      <c r="AY316" s="164">
        <f t="shared" si="26"/>
        <v>0</v>
      </c>
      <c r="AZ316" s="153"/>
      <c r="BA316" s="109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>
        <v>0</v>
      </c>
      <c r="BI316" s="17"/>
      <c r="BJ316" s="17" t="s">
        <v>1180</v>
      </c>
      <c r="BK316" s="18" t="s">
        <v>1180</v>
      </c>
      <c r="BL316" s="16"/>
      <c r="BM316" s="130" t="s">
        <v>440</v>
      </c>
      <c r="BN316" s="130" t="s">
        <v>469</v>
      </c>
      <c r="BO316" s="130" t="s">
        <v>530</v>
      </c>
      <c r="BP316" s="18" t="s">
        <v>1180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8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2">
        <v>46066</v>
      </c>
      <c r="C317" s="135">
        <f>IF(BS_CONTROLE[[#This Row],[DATA]]="","",WEEKNUM(BS_CONTROLE[[#This Row],[DATA]]))</f>
        <v>7</v>
      </c>
      <c r="D317" s="104" t="s">
        <v>1181</v>
      </c>
      <c r="E317" s="159"/>
      <c r="F317" s="126" t="s">
        <v>719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771</v>
      </c>
      <c r="W317" s="151" t="s">
        <v>1022</v>
      </c>
      <c r="X317" s="104" t="s">
        <v>421</v>
      </c>
      <c r="Y317" s="129" t="s">
        <v>424</v>
      </c>
      <c r="Z317" s="104"/>
      <c r="AA317" s="105" t="s">
        <v>679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>
        <v>0.37847222222222221</v>
      </c>
      <c r="AS317" s="108">
        <v>0</v>
      </c>
      <c r="AT317" s="108">
        <v>0</v>
      </c>
      <c r="AU317" s="136"/>
      <c r="AV317" s="136"/>
      <c r="AW317" s="14"/>
      <c r="AX317" s="14"/>
      <c r="AY317" s="164">
        <f t="shared" si="26"/>
        <v>0</v>
      </c>
      <c r="AZ317" s="153"/>
      <c r="BA317" s="109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>
        <v>0</v>
      </c>
      <c r="BI317" s="17"/>
      <c r="BJ317" s="17" t="s">
        <v>1180</v>
      </c>
      <c r="BK317" s="18" t="s">
        <v>1180</v>
      </c>
      <c r="BL317" s="16"/>
      <c r="BM317" s="130" t="s">
        <v>440</v>
      </c>
      <c r="BN317" s="130" t="s">
        <v>469</v>
      </c>
      <c r="BO317" s="130" t="s">
        <v>530</v>
      </c>
      <c r="BP317" s="18" t="s">
        <v>1180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8" t="str">
        <f t="shared" si="31"/>
        <v>CCOCirculaçãoIntervaloOportunidade</v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7"/>
        <v>SUPER ZWW46066</v>
      </c>
      <c r="B319" s="102">
        <v>46066</v>
      </c>
      <c r="C319" s="135">
        <f>IF(BS_CONTROLE[[#This Row],[DATA]]="","",WEEKNUM(BS_CONTROLE[[#This Row],[DATA]]))</f>
        <v>7</v>
      </c>
      <c r="D319" s="104" t="s">
        <v>1072</v>
      </c>
      <c r="E319" s="159">
        <v>313</v>
      </c>
      <c r="F319" s="126" t="s">
        <v>818</v>
      </c>
      <c r="G319" s="142" t="str">
        <f>IF(D319="","*",VLOOKUP(F319,BS_ATIVIDADE[],3,FALSE))</f>
        <v>OUTROS</v>
      </c>
      <c r="H319" s="106" t="s">
        <v>679</v>
      </c>
      <c r="I319" s="106" t="s">
        <v>679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906</v>
      </c>
      <c r="W319" s="151" t="s">
        <v>1073</v>
      </c>
      <c r="X319" s="104" t="s">
        <v>416</v>
      </c>
      <c r="Y319" s="129" t="s">
        <v>420</v>
      </c>
      <c r="Z319" s="104"/>
      <c r="AA319" s="105" t="s">
        <v>679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>
        <v>0.5</v>
      </c>
      <c r="AS319" s="108">
        <v>0.54861111111111116</v>
      </c>
      <c r="AT319" s="108">
        <v>0.67361111111111116</v>
      </c>
      <c r="AU319" s="136"/>
      <c r="AV319" s="136"/>
      <c r="AW319" s="14"/>
      <c r="AX319" s="14"/>
      <c r="AY319" s="164">
        <f t="shared" si="26"/>
        <v>0.125</v>
      </c>
      <c r="AZ319" s="153"/>
      <c r="BA319" s="109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>
        <v>2</v>
      </c>
      <c r="BI319" s="17"/>
      <c r="BJ319" s="17" t="s">
        <v>1182</v>
      </c>
      <c r="BK319" s="18" t="s">
        <v>1183</v>
      </c>
      <c r="BL319" s="16"/>
      <c r="BM319" s="130" t="s">
        <v>445</v>
      </c>
      <c r="BN319" s="130" t="s">
        <v>890</v>
      </c>
      <c r="BO319" s="130" t="s">
        <v>445</v>
      </c>
      <c r="BP319" s="18" t="s">
        <v>679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8" t="str">
        <f t="shared" si="31"/>
        <v>OKok</v>
      </c>
    </row>
    <row r="320" spans="1:72" hidden="1">
      <c r="A320" s="47" t="str">
        <f t="shared" si="27"/>
        <v>E1746066</v>
      </c>
      <c r="B320" s="102">
        <v>46066</v>
      </c>
      <c r="C320" s="135">
        <f>IF(BS_CONTROLE[[#This Row],[DATA]]="","",WEEKNUM(BS_CONTROLE[[#This Row],[DATA]]))</f>
        <v>7</v>
      </c>
      <c r="D320" s="104" t="s">
        <v>691</v>
      </c>
      <c r="E320" s="159">
        <v>4</v>
      </c>
      <c r="F320" s="126" t="s">
        <v>692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740</v>
      </c>
      <c r="W320" s="151" t="s">
        <v>741</v>
      </c>
      <c r="X320" s="104" t="s">
        <v>416</v>
      </c>
      <c r="Y320" s="129" t="s">
        <v>420</v>
      </c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>
        <v>0.33888888888888891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4">
        <f t="shared" si="26"/>
        <v>6.9444444444444447E-4</v>
      </c>
      <c r="AZ320" s="153"/>
      <c r="BA320" s="109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>
        <v>2</v>
      </c>
      <c r="BI320" s="17"/>
      <c r="BJ320" s="17" t="s">
        <v>1184</v>
      </c>
      <c r="BK320" s="18" t="s">
        <v>1185</v>
      </c>
      <c r="BL320" s="16"/>
      <c r="BM320" s="130" t="s">
        <v>445</v>
      </c>
      <c r="BN320" s="130" t="s">
        <v>445</v>
      </c>
      <c r="BO320" s="130" t="s">
        <v>445</v>
      </c>
      <c r="BP320" s="18" t="s">
        <v>679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8" t="str">
        <f t="shared" si="31"/>
        <v>OKOK</v>
      </c>
    </row>
    <row r="321" spans="1:72" hidden="1">
      <c r="A321" s="47" t="str">
        <f t="shared" si="27"/>
        <v>V8946066</v>
      </c>
      <c r="B321" s="102">
        <v>46066</v>
      </c>
      <c r="C321" s="135">
        <f>IF(BS_CONTROLE[[#This Row],[DATA]]="","",WEEKNUM(BS_CONTROLE[[#This Row],[DATA]]))</f>
        <v>7</v>
      </c>
      <c r="D321" s="104" t="s">
        <v>744</v>
      </c>
      <c r="E321" s="159"/>
      <c r="F321" s="126" t="s">
        <v>687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707</v>
      </c>
      <c r="W321" s="151" t="s">
        <v>688</v>
      </c>
      <c r="X321" s="104" t="s">
        <v>416</v>
      </c>
      <c r="Y321" s="129" t="s">
        <v>420</v>
      </c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679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>
        <v>0.37013888888888891</v>
      </c>
      <c r="AS321" s="108">
        <v>0</v>
      </c>
      <c r="AT321" s="108">
        <v>0</v>
      </c>
      <c r="AU321" s="136"/>
      <c r="AV321" s="136"/>
      <c r="AW321" s="14"/>
      <c r="AX321" s="14"/>
      <c r="AY321" s="164">
        <f t="shared" si="26"/>
        <v>0</v>
      </c>
      <c r="AZ321" s="153"/>
      <c r="BA321" s="109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>
        <v>0</v>
      </c>
      <c r="BI321" s="17"/>
      <c r="BJ321" s="17" t="s">
        <v>1186</v>
      </c>
      <c r="BK321" s="18" t="s">
        <v>1186</v>
      </c>
      <c r="BL321" s="16"/>
      <c r="BM321" s="130" t="s">
        <v>437</v>
      </c>
      <c r="BN321" s="130" t="s">
        <v>457</v>
      </c>
      <c r="BO321" s="130" t="s">
        <v>523</v>
      </c>
      <c r="BP321" s="18" t="s">
        <v>1186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8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2">
        <v>46066</v>
      </c>
      <c r="C322" s="135">
        <f>IF(BS_CONTROLE[[#This Row],[DATA]]="","",WEEKNUM(BS_CONTROLE[[#This Row],[DATA]]))</f>
        <v>7</v>
      </c>
      <c r="D322" s="104" t="s">
        <v>1026</v>
      </c>
      <c r="E322" s="159">
        <v>316</v>
      </c>
      <c r="F322" s="126" t="s">
        <v>868</v>
      </c>
      <c r="G322" s="142" t="str">
        <f>IF(D322="","*",VLOOKUP(F322,BS_ATIVIDADE[],3,FALSE))</f>
        <v>TRILHO - SUBSTITUIÇÂO</v>
      </c>
      <c r="H322" s="106" t="s">
        <v>679</v>
      </c>
      <c r="I322" s="106" t="s">
        <v>679</v>
      </c>
      <c r="J322" s="105">
        <v>55</v>
      </c>
      <c r="K322" s="105">
        <v>104</v>
      </c>
      <c r="L322" s="105" t="s">
        <v>679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906</v>
      </c>
      <c r="W322" s="151" t="s">
        <v>1027</v>
      </c>
      <c r="X322" s="104" t="s">
        <v>416</v>
      </c>
      <c r="Y322" s="129" t="s">
        <v>420</v>
      </c>
      <c r="Z322" s="104"/>
      <c r="AA322" s="105" t="s">
        <v>679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>
        <v>0.5</v>
      </c>
      <c r="AS322" s="108">
        <v>0</v>
      </c>
      <c r="AT322" s="108">
        <v>6.9444444444444447E-4</v>
      </c>
      <c r="AU322" s="136"/>
      <c r="AV322" s="136"/>
      <c r="AW322" s="14"/>
      <c r="AX322" s="14"/>
      <c r="AY322" s="164">
        <f t="shared" si="26"/>
        <v>6.9444444444444447E-4</v>
      </c>
      <c r="AZ322" s="153"/>
      <c r="BA322" s="109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>
        <v>2</v>
      </c>
      <c r="BI322" s="17"/>
      <c r="BJ322" s="17" t="s">
        <v>1187</v>
      </c>
      <c r="BK322" s="18" t="s">
        <v>1188</v>
      </c>
      <c r="BL322" s="16"/>
      <c r="BM322" s="130" t="s">
        <v>445</v>
      </c>
      <c r="BN322" s="130" t="s">
        <v>445</v>
      </c>
      <c r="BO322" s="130" t="s">
        <v>445</v>
      </c>
      <c r="BP322" s="18" t="s">
        <v>679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8" t="str">
        <f t="shared" si="31"/>
        <v>OKOK</v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7"/>
        <v>MOD ZRB46066</v>
      </c>
      <c r="B324" s="102">
        <v>46066</v>
      </c>
      <c r="C324" s="135">
        <f>IF(BS_CONTROLE[[#This Row],[DATA]]="","",WEEKNUM(BS_CONTROLE[[#This Row],[DATA]]))</f>
        <v>7</v>
      </c>
      <c r="D324" s="104" t="s">
        <v>984</v>
      </c>
      <c r="E324" s="159">
        <v>233</v>
      </c>
      <c r="F324" s="126" t="s">
        <v>818</v>
      </c>
      <c r="G324" s="142" t="str">
        <f>IF(D324="","*",VLOOKUP(F324,BS_ATIVIDADE[],3,FALSE))</f>
        <v>OUTROS</v>
      </c>
      <c r="H324" s="106" t="s">
        <v>679</v>
      </c>
      <c r="I324" s="106" t="s">
        <v>679</v>
      </c>
      <c r="J324" s="105">
        <v>48</v>
      </c>
      <c r="K324" s="105">
        <v>152.19999999999999</v>
      </c>
      <c r="L324" s="105">
        <v>159</v>
      </c>
      <c r="M324" s="127" t="s">
        <v>68</v>
      </c>
      <c r="N324" s="127" t="s">
        <v>1081</v>
      </c>
      <c r="O324" s="106">
        <v>0.33333333333333331</v>
      </c>
      <c r="P324" s="106">
        <v>0.33333333333333331</v>
      </c>
      <c r="Q324" s="105">
        <v>1</v>
      </c>
      <c r="R324" s="10" t="str">
        <f>IFERROR(_xlfn.XLOOKUP(F324, BS_ATIVIDADE[ATIVIDADE],BS_ATIVIDADE[UNIDADE] ), "*")</f>
        <v>BINÁRIO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5" t="s">
        <v>766</v>
      </c>
      <c r="W324" s="151" t="s">
        <v>1082</v>
      </c>
      <c r="X324" s="104" t="s">
        <v>416</v>
      </c>
      <c r="Y324" s="129" t="s">
        <v>420</v>
      </c>
      <c r="Z324" s="104"/>
      <c r="AA324" s="105" t="s">
        <v>679</v>
      </c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5" t="str">
        <f>IF(BS_CONTROLE[[#This Row],[Entre - Estações]]=0, "-", BS_CONTROLE[[#This Row],[Entre - Estações]])</f>
        <v>ZRB-ZEV</v>
      </c>
      <c r="AN324" s="105" t="str">
        <f>IF(BS_CONTROLE[[#This Row],[SB]]=0, "-", BS_CONTROLE[[#This Row],[SB]])</f>
        <v>ZRBZEV</v>
      </c>
      <c r="AO324" s="105">
        <f>IF(BS_CONTROLE[[#This Row],[SUB]]=0, "-", BS_CONTROLE[[#This Row],[SUB]])</f>
        <v>48</v>
      </c>
      <c r="AP324" s="105">
        <f>BS_CONTROLE[[#This Row],[KM - Inicio]]</f>
        <v>152.19999999999999</v>
      </c>
      <c r="AQ324" s="105">
        <f>BS_CONTROLE[[#This Row],[KM - Inicio]]</f>
        <v>152.19999999999999</v>
      </c>
      <c r="AR324" s="108">
        <v>0</v>
      </c>
      <c r="AS324" s="108">
        <v>0</v>
      </c>
      <c r="AT324" s="108">
        <v>0</v>
      </c>
      <c r="AU324" s="136"/>
      <c r="AV324" s="136"/>
      <c r="AW324" s="14"/>
      <c r="AX324" s="14"/>
      <c r="AY324" s="164">
        <f t="shared" si="26"/>
        <v>0</v>
      </c>
      <c r="AZ324" s="153"/>
      <c r="BA324" s="109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50"/>
      <c r="BG324" s="16"/>
      <c r="BH324" s="17">
        <v>0</v>
      </c>
      <c r="BI324" s="17"/>
      <c r="BJ324" s="17" t="s">
        <v>1189</v>
      </c>
      <c r="BK324" s="18" t="s">
        <v>1182</v>
      </c>
      <c r="BL324" s="16"/>
      <c r="BM324" s="130" t="s">
        <v>440</v>
      </c>
      <c r="BN324" s="130" t="s">
        <v>460</v>
      </c>
      <c r="BO324" s="130" t="s">
        <v>557</v>
      </c>
      <c r="BP324" s="18" t="s">
        <v>1182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8" t="str">
        <f t="shared" si="31"/>
        <v>CCOCirculaçãoIntervaloContrato</v>
      </c>
    </row>
    <row r="325" spans="1:72" hidden="1">
      <c r="A325" s="47" t="str">
        <f t="shared" si="27"/>
        <v>W9746066</v>
      </c>
      <c r="B325" s="102">
        <v>46066</v>
      </c>
      <c r="C325" s="135">
        <f>IF(BS_CONTROLE[[#This Row],[DATA]]="","",WEEKNUM(BS_CONTROLE[[#This Row],[DATA]]))</f>
        <v>7</v>
      </c>
      <c r="D325" s="104" t="s">
        <v>1083</v>
      </c>
      <c r="E325" s="159">
        <v>234</v>
      </c>
      <c r="F325" s="126" t="s">
        <v>765</v>
      </c>
      <c r="G325" s="142" t="str">
        <f>IF(D325="","*",VLOOKUP(F325,BS_ATIVIDADE[],3,FALSE))</f>
        <v>MODERNIZAÇÃO</v>
      </c>
      <c r="H325" s="106" t="s">
        <v>55</v>
      </c>
      <c r="I325" s="106" t="s">
        <v>55</v>
      </c>
      <c r="J325" s="105">
        <v>48</v>
      </c>
      <c r="K325" s="105">
        <v>155.69999999999999</v>
      </c>
      <c r="L325" s="105" t="s">
        <v>679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7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6">
        <v>0.29166666666666669</v>
      </c>
      <c r="P325" s="106">
        <v>6.9444444444444447E-4</v>
      </c>
      <c r="Q325" s="105">
        <v>1</v>
      </c>
      <c r="R325" s="10" t="str">
        <f>IFERROR(_xlfn.XLOOKUP(F325, BS_ATIVIDADE[ATIVIDADE],BS_ATIVIDADE[UNIDADE] ), "*")</f>
        <v>Nº DE DORMENTES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5" t="s">
        <v>766</v>
      </c>
      <c r="W325" s="151" t="s">
        <v>1084</v>
      </c>
      <c r="X325" s="104" t="s">
        <v>416</v>
      </c>
      <c r="Y325" s="129" t="s">
        <v>420</v>
      </c>
      <c r="Z325" s="104"/>
      <c r="AA325" s="105">
        <v>1</v>
      </c>
      <c r="AB325" s="103" t="s">
        <v>412</v>
      </c>
      <c r="AC325" s="152"/>
      <c r="AD325" s="107">
        <v>0.29166666666666669</v>
      </c>
      <c r="AE325" s="105" t="s">
        <v>1085</v>
      </c>
      <c r="AF325" s="105"/>
      <c r="AG325" s="105"/>
      <c r="AH325" s="15"/>
      <c r="AI325" s="126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5" t="str">
        <f>IF(BS_CONTROLE[[#This Row],[Entre - Estações]]=0, "-", BS_CONTROLE[[#This Row],[Entre - Estações]])</f>
        <v>ZRB-ZEV</v>
      </c>
      <c r="AN325" s="105">
        <f>IF(BS_CONTROLE[[#This Row],[SB]]=0, "-", BS_CONTROLE[[#This Row],[SB]])</f>
        <v>1561551</v>
      </c>
      <c r="AO325" s="105">
        <f>IF(BS_CONTROLE[[#This Row],[SUB]]=0, "-", BS_CONTROLE[[#This Row],[SUB]])</f>
        <v>48</v>
      </c>
      <c r="AP325" s="105">
        <f>BS_CONTROLE[[#This Row],[KM - Inicio]]</f>
        <v>155.69999999999999</v>
      </c>
      <c r="AQ325" s="105">
        <f>BS_CONTROLE[[#This Row],[KM - Inicio]]</f>
        <v>155.69999999999999</v>
      </c>
      <c r="AR325" s="108">
        <v>0</v>
      </c>
      <c r="AS325" s="108">
        <v>0</v>
      </c>
      <c r="AT325" s="108">
        <v>0</v>
      </c>
      <c r="AU325" s="136"/>
      <c r="AV325" s="136"/>
      <c r="AW325" s="14"/>
      <c r="AX325" s="14"/>
      <c r="AY325" s="164">
        <f t="shared" si="26"/>
        <v>0</v>
      </c>
      <c r="AZ325" s="153"/>
      <c r="BA325" s="109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50"/>
      <c r="BG325" s="16"/>
      <c r="BH325" s="17">
        <v>0</v>
      </c>
      <c r="BI325" s="17"/>
      <c r="BJ325" s="17" t="s">
        <v>1182</v>
      </c>
      <c r="BK325" s="18" t="s">
        <v>1182</v>
      </c>
      <c r="BL325" s="16"/>
      <c r="BM325" s="130" t="s">
        <v>440</v>
      </c>
      <c r="BN325" s="130" t="s">
        <v>460</v>
      </c>
      <c r="BO325" s="130" t="s">
        <v>557</v>
      </c>
      <c r="BP325" s="18" t="s">
        <v>1182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8" t="str">
        <f t="shared" si="31"/>
        <v>CCOCirculaçãoIntervaloContrato</v>
      </c>
    </row>
    <row r="326" spans="1:72" hidden="1">
      <c r="A326" s="47" t="str">
        <f t="shared" si="27"/>
        <v>V9646066</v>
      </c>
      <c r="B326" s="102">
        <v>46066</v>
      </c>
      <c r="C326" s="135">
        <f>IF(BS_CONTROLE[[#This Row],[DATA]]="","",WEEKNUM(BS_CONTROLE[[#This Row],[DATA]]))</f>
        <v>7</v>
      </c>
      <c r="D326" s="104" t="s">
        <v>1086</v>
      </c>
      <c r="E326" s="159">
        <v>235</v>
      </c>
      <c r="F326" s="126" t="s">
        <v>1087</v>
      </c>
      <c r="G326" s="142" t="str">
        <f>IF(D326="","*",VLOOKUP(F326,BS_ATIVIDADE[],3,FALSE))</f>
        <v>MODERNIZAÇÃO</v>
      </c>
      <c r="H326" s="106" t="s">
        <v>306</v>
      </c>
      <c r="I326" s="106" t="s">
        <v>306</v>
      </c>
      <c r="J326" s="105">
        <v>48</v>
      </c>
      <c r="K326" s="105">
        <v>157.30000000000001</v>
      </c>
      <c r="L326" s="105" t="s">
        <v>679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6">
        <v>0.30555555555555558</v>
      </c>
      <c r="P326" s="106">
        <v>6.9444444444444447E-4</v>
      </c>
      <c r="Q326" s="105">
        <v>1</v>
      </c>
      <c r="R326" s="10" t="str">
        <f>IFERROR(_xlfn.XLOOKUP(F326, BS_ATIVIDADE[ATIVIDADE],BS_ATIVIDADE[UNIDADE] ), "*")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5" t="s">
        <v>766</v>
      </c>
      <c r="W326" s="151" t="s">
        <v>1088</v>
      </c>
      <c r="X326" s="104" t="s">
        <v>416</v>
      </c>
      <c r="Y326" s="129" t="s">
        <v>420</v>
      </c>
      <c r="Z326" s="104"/>
      <c r="AA326" s="105">
        <v>1</v>
      </c>
      <c r="AB326" s="103" t="s">
        <v>412</v>
      </c>
      <c r="AC326" s="152"/>
      <c r="AD326" s="107">
        <v>0.29166666666666669</v>
      </c>
      <c r="AE326" s="105">
        <v>6966</v>
      </c>
      <c r="AF326" s="105"/>
      <c r="AG326" s="105"/>
      <c r="AH326" s="15"/>
      <c r="AI326" s="126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5" t="str">
        <f>IF(BS_CONTROLE[[#This Row],[Entre - Estações]]=0, "-", BS_CONTROLE[[#This Row],[Entre - Estações]])</f>
        <v>ZRB-ZEV</v>
      </c>
      <c r="AN326" s="105" t="str">
        <f>IF(BS_CONTROLE[[#This Row],[SB]]=0, "-", BS_CONTROLE[[#This Row],[SB]])</f>
        <v>ZEV1571</v>
      </c>
      <c r="AO326" s="105">
        <f>IF(BS_CONTROLE[[#This Row],[SUB]]=0, "-", BS_CONTROLE[[#This Row],[SUB]])</f>
        <v>48</v>
      </c>
      <c r="AP326" s="105">
        <v>155</v>
      </c>
      <c r="AQ326" s="105">
        <v>157</v>
      </c>
      <c r="AR326" s="108">
        <v>0.3347222222222222</v>
      </c>
      <c r="AS326" s="108">
        <v>0.45277777777777778</v>
      </c>
      <c r="AT326" s="108">
        <v>0.53611111111111109</v>
      </c>
      <c r="AU326" s="136"/>
      <c r="AV326" s="136"/>
      <c r="AW326" s="14"/>
      <c r="AX326" s="14"/>
      <c r="AY326" s="164">
        <f t="shared" si="26"/>
        <v>8.3333333333333315E-2</v>
      </c>
      <c r="AZ326" s="153"/>
      <c r="BA326" s="109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50"/>
      <c r="BG326" s="16">
        <v>2</v>
      </c>
      <c r="BH326" s="17">
        <v>2</v>
      </c>
      <c r="BI326" s="17"/>
      <c r="BJ326" s="17" t="s">
        <v>1190</v>
      </c>
      <c r="BK326" s="18" t="s">
        <v>1190</v>
      </c>
      <c r="BL326" s="16"/>
      <c r="BM326" s="130" t="s">
        <v>445</v>
      </c>
      <c r="BN326" s="130" t="s">
        <v>445</v>
      </c>
      <c r="BO326" s="130" t="s">
        <v>445</v>
      </c>
      <c r="BP326" s="18" t="s">
        <v>679</v>
      </c>
      <c r="BQ326" s="12" t="str">
        <f t="shared" si="28"/>
        <v>Aderente</v>
      </c>
      <c r="BR326" s="19">
        <f t="shared" si="29"/>
        <v>119.99999999999997</v>
      </c>
      <c r="BS326" s="19">
        <f t="shared" si="30"/>
        <v>270</v>
      </c>
      <c r="BT326" s="8" t="str">
        <f t="shared" si="31"/>
        <v>OKOK</v>
      </c>
    </row>
    <row r="327" spans="1:72" hidden="1">
      <c r="A327" s="47" t="str">
        <f t="shared" si="27"/>
        <v>ADENISON (TP-810)46066</v>
      </c>
      <c r="B327" s="102">
        <v>46066</v>
      </c>
      <c r="C327" s="135">
        <f>IF(BS_CONTROLE[[#This Row],[DATA]]="","",WEEKNUM(BS_CONTROLE[[#This Row],[DATA]]))</f>
        <v>7</v>
      </c>
      <c r="D327" s="104" t="s">
        <v>1120</v>
      </c>
      <c r="E327" s="159">
        <v>236</v>
      </c>
      <c r="F327" s="126" t="s">
        <v>756</v>
      </c>
      <c r="G327" s="142" t="str">
        <f>IF(D327="","*",VLOOKUP(F327,BS_ATIVIDADE[],3,FALSE))</f>
        <v>MODERNIZAÇÃO</v>
      </c>
      <c r="H327" s="106" t="s">
        <v>679</v>
      </c>
      <c r="I327" s="106" t="s">
        <v>679</v>
      </c>
      <c r="J327" s="105">
        <v>48</v>
      </c>
      <c r="K327" s="105">
        <v>156.33199999999999</v>
      </c>
      <c r="L327" s="105">
        <v>156.34399999999999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6">
        <v>0.33333333333333331</v>
      </c>
      <c r="P327" s="106">
        <v>6.9444444444444447E-4</v>
      </c>
      <c r="Q327" s="105">
        <v>2</v>
      </c>
      <c r="R327" s="10" t="str">
        <f>IFERROR(_xlfn.XLOOKUP(F327, BS_ATIVIDADE[ATIVIDADE],BS_ATIVIDADE[UNIDADE] ), "*")</f>
        <v>Nº DE SOLDA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5" t="s">
        <v>766</v>
      </c>
      <c r="W327" s="151" t="s">
        <v>698</v>
      </c>
      <c r="X327" s="104" t="s">
        <v>416</v>
      </c>
      <c r="Y327" s="129" t="s">
        <v>420</v>
      </c>
      <c r="Z327" s="104"/>
      <c r="AA327" s="105" t="s">
        <v>679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">
        <v>1191</v>
      </c>
      <c r="AN327" s="105">
        <v>1231211</v>
      </c>
      <c r="AO327" s="105">
        <f>IF(BS_CONTROLE[[#This Row],[SUB]]=0, "-", BS_CONTROLE[[#This Row],[SUB]])</f>
        <v>48</v>
      </c>
      <c r="AP327" s="105">
        <v>121.31100000000001</v>
      </c>
      <c r="AQ327" s="105" t="s">
        <v>679</v>
      </c>
      <c r="AR327" s="108">
        <v>0.34722222222222221</v>
      </c>
      <c r="AS327" s="108">
        <v>0.39166666666666666</v>
      </c>
      <c r="AT327" s="108">
        <v>0.47499999999999998</v>
      </c>
      <c r="AU327" s="136"/>
      <c r="AV327" s="136"/>
      <c r="AW327" s="14"/>
      <c r="AX327" s="14"/>
      <c r="AY327" s="164">
        <f t="shared" ref="AY327:AY390" si="36">IF(D327="","*",IFERROR(IF(ISODD(COUNT(AS327:AX327)),"ERRO",SUM((AT327-AS327),(AV327-AU327),(AX327-AW327))),"ERRO"))</f>
        <v>8.3333333333333315E-2</v>
      </c>
      <c r="AZ327" s="153"/>
      <c r="BA327" s="109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50"/>
      <c r="BG327" s="16"/>
      <c r="BH327" s="17">
        <v>2</v>
      </c>
      <c r="BI327" s="17"/>
      <c r="BJ327" s="17" t="s">
        <v>1192</v>
      </c>
      <c r="BK327" s="18" t="s">
        <v>1193</v>
      </c>
      <c r="BL327" s="16"/>
      <c r="BM327" s="130" t="s">
        <v>445</v>
      </c>
      <c r="BN327" s="130" t="s">
        <v>445</v>
      </c>
      <c r="BO327" s="130" t="s">
        <v>445</v>
      </c>
      <c r="BP327" s="18" t="s">
        <v>679</v>
      </c>
      <c r="BQ327" s="12" t="str">
        <f t="shared" si="28"/>
        <v>Aderente</v>
      </c>
      <c r="BR327" s="19">
        <f t="shared" si="29"/>
        <v>119.99999999999997</v>
      </c>
      <c r="BS327" s="19">
        <f t="shared" si="30"/>
        <v>1</v>
      </c>
      <c r="BT327" s="8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2">
        <v>46066</v>
      </c>
      <c r="C328" s="135">
        <f>IF(BS_CONTROLE[[#This Row],[DATA]]="","",WEEKNUM(BS_CONTROLE[[#This Row],[DATA]]))</f>
        <v>7</v>
      </c>
      <c r="D328" s="104" t="s">
        <v>1194</v>
      </c>
      <c r="E328" s="159">
        <v>237</v>
      </c>
      <c r="F328" s="126" t="s">
        <v>756</v>
      </c>
      <c r="G328" s="142" t="str">
        <f>IF(D328="","*",VLOOKUP(F328,BS_ATIVIDADE[],3,FALSE))</f>
        <v>MODERNIZAÇÃO</v>
      </c>
      <c r="H328" s="106" t="s">
        <v>679</v>
      </c>
      <c r="I328" s="106" t="s">
        <v>679</v>
      </c>
      <c r="J328" s="105">
        <v>48</v>
      </c>
      <c r="K328" s="105">
        <v>156.654</v>
      </c>
      <c r="L328" s="105">
        <v>156.672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7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6">
        <v>0.33333333333333331</v>
      </c>
      <c r="P328" s="106">
        <v>6.9444444444444447E-4</v>
      </c>
      <c r="Q328" s="105">
        <v>2</v>
      </c>
      <c r="R328" s="10" t="str">
        <f>IFERROR(_xlfn.XLOOKUP(F328, BS_ATIVIDADE[ATIVIDADE],BS_ATIVIDADE[UNIDADE] ), "*")</f>
        <v>Nº DE SOLDA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5" t="s">
        <v>766</v>
      </c>
      <c r="W328" s="151" t="s">
        <v>698</v>
      </c>
      <c r="X328" s="104" t="s">
        <v>416</v>
      </c>
      <c r="Y328" s="129" t="s">
        <v>420</v>
      </c>
      <c r="Z328" s="104"/>
      <c r="AA328" s="105" t="s">
        <v>679</v>
      </c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ZRB-ZEV</v>
      </c>
      <c r="AN328" s="105">
        <f>IF(BS_CONTROLE[[#This Row],[SB]]=0, "-", BS_CONTROLE[[#This Row],[SB]])</f>
        <v>1571561</v>
      </c>
      <c r="AO328" s="105">
        <f>IF(BS_CONTROLE[[#This Row],[SUB]]=0, "-", BS_CONTROLE[[#This Row],[SUB]])</f>
        <v>48</v>
      </c>
      <c r="AP328" s="105">
        <f>BS_CONTROLE[[#This Row],[KM - Inicio]]</f>
        <v>156.654</v>
      </c>
      <c r="AQ328" s="105">
        <f>BS_CONTROLE[[#This Row],[KM - Inicio]]</f>
        <v>156.654</v>
      </c>
      <c r="AR328" s="108">
        <v>0</v>
      </c>
      <c r="AS328" s="108">
        <v>0</v>
      </c>
      <c r="AT328" s="108">
        <v>0</v>
      </c>
      <c r="AU328" s="136"/>
      <c r="AV328" s="136"/>
      <c r="AW328" s="14"/>
      <c r="AX328" s="14"/>
      <c r="AY328" s="164">
        <f t="shared" si="36"/>
        <v>0</v>
      </c>
      <c r="AZ328" s="153"/>
      <c r="BA328" s="109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50"/>
      <c r="BG328" s="16"/>
      <c r="BH328" s="17">
        <v>0</v>
      </c>
      <c r="BI328" s="17"/>
      <c r="BJ328" s="17" t="s">
        <v>1182</v>
      </c>
      <c r="BK328" s="18" t="s">
        <v>1182</v>
      </c>
      <c r="BL328" s="16"/>
      <c r="BM328" s="130" t="s">
        <v>440</v>
      </c>
      <c r="BN328" s="130" t="s">
        <v>460</v>
      </c>
      <c r="BO328" s="130" t="s">
        <v>557</v>
      </c>
      <c r="BP328" s="18" t="s">
        <v>1182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8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2">
        <v>46066</v>
      </c>
      <c r="C329" s="135">
        <f>IF(BS_CONTROLE[[#This Row],[DATA]]="","",WEEKNUM(BS_CONTROLE[[#This Row],[DATA]]))</f>
        <v>7</v>
      </c>
      <c r="D329" s="104" t="s">
        <v>777</v>
      </c>
      <c r="E329" s="159">
        <v>237</v>
      </c>
      <c r="F329" s="126" t="s">
        <v>756</v>
      </c>
      <c r="G329" s="142" t="str">
        <f>IF(D329="","*",VLOOKUP(F329,BS_ATIVIDADE[],3,FALSE))</f>
        <v>MODERNIZAÇÃO</v>
      </c>
      <c r="H329" s="106" t="s">
        <v>679</v>
      </c>
      <c r="I329" s="106" t="s">
        <v>679</v>
      </c>
      <c r="J329" s="105">
        <v>48</v>
      </c>
      <c r="K329" s="105">
        <v>156.93</v>
      </c>
      <c r="L329" s="105">
        <v>156.958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7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6">
        <v>0.33333333333333331</v>
      </c>
      <c r="P329" s="106">
        <v>6.9444444444444447E-4</v>
      </c>
      <c r="Q329" s="105">
        <v>2</v>
      </c>
      <c r="R329" s="10" t="str">
        <f>IFERROR(_xlfn.XLOOKUP(F329, BS_ATIVIDADE[ATIVIDADE],BS_ATIVIDADE[UNIDADE] ), "*")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5" t="s">
        <v>766</v>
      </c>
      <c r="W329" s="151" t="s">
        <v>698</v>
      </c>
      <c r="X329" s="104" t="s">
        <v>416</v>
      </c>
      <c r="Y329" s="129" t="s">
        <v>420</v>
      </c>
      <c r="Z329" s="104"/>
      <c r="AA329" s="105" t="s">
        <v>679</v>
      </c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5" t="s">
        <v>1191</v>
      </c>
      <c r="AN329" s="105">
        <v>1231211</v>
      </c>
      <c r="AO329" s="105">
        <f>IF(BS_CONTROLE[[#This Row],[SUB]]=0, "-", BS_CONTROLE[[#This Row],[SUB]])</f>
        <v>48</v>
      </c>
      <c r="AP329" s="105">
        <v>121.298</v>
      </c>
      <c r="AQ329" s="105">
        <f>BS_CONTROLE[[#This Row],[KM - Inicio]]</f>
        <v>156.93</v>
      </c>
      <c r="AR329" s="108">
        <v>0.34722222222222221</v>
      </c>
      <c r="AS329" s="108">
        <v>0.39166666666666666</v>
      </c>
      <c r="AT329" s="108">
        <v>0.47499999999999998</v>
      </c>
      <c r="AU329" s="136"/>
      <c r="AV329" s="136"/>
      <c r="AW329" s="14"/>
      <c r="AX329" s="14"/>
      <c r="AY329" s="164">
        <f t="shared" si="36"/>
        <v>8.3333333333333315E-2</v>
      </c>
      <c r="AZ329" s="153"/>
      <c r="BA329" s="109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50"/>
      <c r="BG329" s="16"/>
      <c r="BH329" s="17">
        <v>2</v>
      </c>
      <c r="BI329" s="17"/>
      <c r="BJ329" s="17" t="s">
        <v>1195</v>
      </c>
      <c r="BK329" s="18" t="s">
        <v>1196</v>
      </c>
      <c r="BL329" s="16"/>
      <c r="BM329" s="130" t="s">
        <v>445</v>
      </c>
      <c r="BN329" s="130" t="s">
        <v>445</v>
      </c>
      <c r="BO329" s="130" t="s">
        <v>445</v>
      </c>
      <c r="BP329" s="18" t="s">
        <v>679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8" t="str">
        <f t="shared" si="41"/>
        <v>OKOK</v>
      </c>
    </row>
    <row r="330" spans="1:72" hidden="1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8" t="str">
        <f t="shared" si="41"/>
        <v/>
      </c>
    </row>
    <row r="331" spans="1:72" hidden="1">
      <c r="A331" s="47" t="str">
        <f t="shared" si="37"/>
        <v>MODERNIZAÇÃO SERRA46066</v>
      </c>
      <c r="B331" s="102">
        <v>46066</v>
      </c>
      <c r="C331" s="135">
        <f>IF(BS_CONTROLE[[#This Row],[DATA]]="","",WEEKNUM(BS_CONTROLE[[#This Row],[DATA]]))</f>
        <v>7</v>
      </c>
      <c r="D331" s="104" t="s">
        <v>817</v>
      </c>
      <c r="E331" s="159">
        <v>61</v>
      </c>
      <c r="F331" s="126" t="s">
        <v>818</v>
      </c>
      <c r="G331" s="142" t="str">
        <f>IF(D331="","*",VLOOKUP(F331,BS_ATIVIDADE[],3,FALSE))</f>
        <v>OUTROS</v>
      </c>
      <c r="H331" s="106" t="s">
        <v>679</v>
      </c>
      <c r="I331" s="106" t="s">
        <v>679</v>
      </c>
      <c r="J331" s="105">
        <v>92</v>
      </c>
      <c r="K331" s="105">
        <v>75.2</v>
      </c>
      <c r="L331" s="105">
        <v>81.8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7" t="s">
        <v>819</v>
      </c>
      <c r="O331" s="106">
        <v>0.33333333333333331</v>
      </c>
      <c r="P331" s="106">
        <v>0.33333333333333331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5" t="s">
        <v>820</v>
      </c>
      <c r="W331" s="151" t="s">
        <v>1090</v>
      </c>
      <c r="X331" s="104" t="s">
        <v>416</v>
      </c>
      <c r="Y331" s="129" t="s">
        <v>420</v>
      </c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ZEZ-ZXW</v>
      </c>
      <c r="AN331" s="105" t="str">
        <f>IF(BS_CONTROLE[[#This Row],[SB]]=0, "-", BS_CONTROLE[[#This Row],[SB]])</f>
        <v>K79ZEZ2/ZXWK792</v>
      </c>
      <c r="AO331" s="105">
        <f>IF(BS_CONTROLE[[#This Row],[SUB]]=0, "-", BS_CONTROLE[[#This Row],[SUB]])</f>
        <v>92</v>
      </c>
      <c r="AP331" s="105">
        <f>BS_CONTROLE[[#This Row],[KM - Inicio]]</f>
        <v>75.2</v>
      </c>
      <c r="AQ331" s="105">
        <f>BS_CONTROLE[[#This Row],[KM - Inicio]]</f>
        <v>75.2</v>
      </c>
      <c r="AR331" s="108">
        <v>0</v>
      </c>
      <c r="AS331" s="108">
        <v>0</v>
      </c>
      <c r="AT331" s="108">
        <v>0</v>
      </c>
      <c r="AU331" s="136"/>
      <c r="AV331" s="136"/>
      <c r="AW331" s="14"/>
      <c r="AX331" s="14"/>
      <c r="AY331" s="164">
        <f t="shared" si="36"/>
        <v>0</v>
      </c>
      <c r="AZ331" s="153"/>
      <c r="BA331" s="109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50"/>
      <c r="BG331" s="16"/>
      <c r="BH331" s="17">
        <v>0</v>
      </c>
      <c r="BI331" s="17"/>
      <c r="BJ331" s="17" t="s">
        <v>1182</v>
      </c>
      <c r="BK331" s="18" t="s">
        <v>1182</v>
      </c>
      <c r="BL331" s="16"/>
      <c r="BM331" s="130" t="s">
        <v>440</v>
      </c>
      <c r="BN331" s="130" t="s">
        <v>460</v>
      </c>
      <c r="BO331" s="130" t="s">
        <v>557</v>
      </c>
      <c r="BP331" s="18" t="s">
        <v>1182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8" t="str">
        <f t="shared" si="41"/>
        <v>CCOCirculaçãoIntervaloContrato</v>
      </c>
    </row>
    <row r="332" spans="1:72" hidden="1">
      <c r="A332" s="47" t="str">
        <f t="shared" si="37"/>
        <v>W6146066</v>
      </c>
      <c r="B332" s="102">
        <v>46066</v>
      </c>
      <c r="C332" s="135">
        <f>IF(BS_CONTROLE[[#This Row],[DATA]]="","",WEEKNUM(BS_CONTROLE[[#This Row],[DATA]]))</f>
        <v>7</v>
      </c>
      <c r="D332" s="104" t="s">
        <v>770</v>
      </c>
      <c r="E332" s="159">
        <v>61</v>
      </c>
      <c r="F332" s="126" t="s">
        <v>1091</v>
      </c>
      <c r="G332" s="142" t="str">
        <f>IF(D332="","*",VLOOKUP(F332,BS_ATIVIDADE[],3,FALSE))</f>
        <v>MODERNIZAÇÃO</v>
      </c>
      <c r="H332" s="106" t="s">
        <v>1092</v>
      </c>
      <c r="I332" s="106" t="s">
        <v>1092</v>
      </c>
      <c r="J332" s="105">
        <v>92</v>
      </c>
      <c r="K332" s="105">
        <v>75.2</v>
      </c>
      <c r="L332" s="105">
        <v>81.8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7" t="s">
        <v>819</v>
      </c>
      <c r="O332" s="106">
        <v>0.3125</v>
      </c>
      <c r="P332" s="106">
        <v>6.9444444444444447E-4</v>
      </c>
      <c r="Q332" s="105">
        <v>1</v>
      </c>
      <c r="R332" s="10" t="str">
        <f>IFERROR(_xlfn.XLOOKUP(F332, BS_ATIVIDADE[ATIVIDADE],BS_ATIVIDADE[UNIDADE] ), "*")</f>
        <v>VAGÕES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5" t="s">
        <v>820</v>
      </c>
      <c r="W332" s="151" t="s">
        <v>1197</v>
      </c>
      <c r="X332" s="104" t="s">
        <v>416</v>
      </c>
      <c r="Y332" s="129" t="s">
        <v>420</v>
      </c>
      <c r="Z332" s="104"/>
      <c r="AA332" s="105">
        <v>1</v>
      </c>
      <c r="AB332" s="103" t="s">
        <v>412</v>
      </c>
      <c r="AC332" s="152"/>
      <c r="AD332" s="107">
        <v>0.29166666666666669</v>
      </c>
      <c r="AE332" s="105">
        <v>7663</v>
      </c>
      <c r="AF332" s="105" t="s">
        <v>679</v>
      </c>
      <c r="AG332" s="105"/>
      <c r="AH332" s="15"/>
      <c r="AI332" s="126" t="s">
        <v>678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5" t="str">
        <f>IF(BS_CONTROLE[[#This Row],[Entre - Estações]]=0, "-", BS_CONTROLE[[#This Row],[Entre - Estações]])</f>
        <v>ZEZ-ZXW</v>
      </c>
      <c r="AN332" s="105" t="str">
        <f>IF(BS_CONTROLE[[#This Row],[SB]]=0, "-", BS_CONTROLE[[#This Row],[SB]])</f>
        <v>K79ZEZ2/ZXWK792</v>
      </c>
      <c r="AO332" s="105">
        <f>IF(BS_CONTROLE[[#This Row],[SUB]]=0, "-", BS_CONTROLE[[#This Row],[SUB]])</f>
        <v>92</v>
      </c>
      <c r="AP332" s="105">
        <f>BS_CONTROLE[[#This Row],[KM - Inicio]]</f>
        <v>75.2</v>
      </c>
      <c r="AQ332" s="105">
        <f>BS_CONTROLE[[#This Row],[KM - Inicio]]</f>
        <v>75.2</v>
      </c>
      <c r="AR332" s="108">
        <v>0.3298611111111111</v>
      </c>
      <c r="AS332" s="108">
        <v>0.39583333333333331</v>
      </c>
      <c r="AT332" s="108">
        <v>0.4375</v>
      </c>
      <c r="AU332" s="136"/>
      <c r="AV332" s="136"/>
      <c r="AW332" s="14"/>
      <c r="AX332" s="14"/>
      <c r="AY332" s="164">
        <f t="shared" si="36"/>
        <v>4.1666666666666685E-2</v>
      </c>
      <c r="AZ332" s="153"/>
      <c r="BA332" s="109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50"/>
      <c r="BG332" s="16"/>
      <c r="BH332" s="17">
        <v>2</v>
      </c>
      <c r="BI332" s="17"/>
      <c r="BJ332" s="17" t="s">
        <v>1198</v>
      </c>
      <c r="BK332" s="18" t="s">
        <v>1199</v>
      </c>
      <c r="BL332" s="16"/>
      <c r="BM332" s="130" t="s">
        <v>445</v>
      </c>
      <c r="BN332" s="130" t="s">
        <v>445</v>
      </c>
      <c r="BO332" s="130" t="s">
        <v>445</v>
      </c>
      <c r="BP332" s="18" t="s">
        <v>1199</v>
      </c>
      <c r="BQ332" s="12" t="str">
        <f t="shared" si="38"/>
        <v>Aderente</v>
      </c>
      <c r="BR332" s="19">
        <f t="shared" si="39"/>
        <v>60.000000000000021</v>
      </c>
      <c r="BS332" s="19">
        <f t="shared" si="40"/>
        <v>1</v>
      </c>
      <c r="BT332" s="8" t="str">
        <f t="shared" si="41"/>
        <v>OKOK</v>
      </c>
    </row>
    <row r="333" spans="1:72" hidden="1">
      <c r="A333" s="47" t="str">
        <f t="shared" si="37"/>
        <v>V8546066</v>
      </c>
      <c r="B333" s="102">
        <v>46066</v>
      </c>
      <c r="C333" s="135">
        <f>IF(BS_CONTROLE[[#This Row],[DATA]]="","",WEEKNUM(BS_CONTROLE[[#This Row],[DATA]]))</f>
        <v>7</v>
      </c>
      <c r="D333" s="104" t="s">
        <v>690</v>
      </c>
      <c r="E333" s="159">
        <v>242</v>
      </c>
      <c r="F333" s="126" t="s">
        <v>687</v>
      </c>
      <c r="G333" s="142" t="str">
        <f>IF(D333="","*",VLOOKUP(F333,BS_ATIVIDADE[],3,FALSE))</f>
        <v>MECANIZAÇÃO - SOCADORA</v>
      </c>
      <c r="H333" s="106" t="s">
        <v>1092</v>
      </c>
      <c r="I333" s="106" t="s">
        <v>1092</v>
      </c>
      <c r="J333" s="105">
        <v>92</v>
      </c>
      <c r="K333" s="105">
        <v>75.2</v>
      </c>
      <c r="L333" s="105">
        <v>81.8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7" t="s">
        <v>819</v>
      </c>
      <c r="O333" s="106">
        <v>0.31597222222222221</v>
      </c>
      <c r="P333" s="106">
        <v>6.9444444444444447E-4</v>
      </c>
      <c r="Q333" s="105">
        <v>200</v>
      </c>
      <c r="R333" s="10" t="str">
        <f>IFERROR(_xlfn.XLOOKUP(F333, BS_ATIVIDADE[ATIVIDADE],BS_ATIVIDADE[UNIDADE] ), "*")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5" t="s">
        <v>820</v>
      </c>
      <c r="W333" s="151" t="s">
        <v>1200</v>
      </c>
      <c r="X333" s="104" t="s">
        <v>416</v>
      </c>
      <c r="Y333" s="129" t="s">
        <v>420</v>
      </c>
      <c r="Z333" s="104"/>
      <c r="AA333" s="105">
        <v>1</v>
      </c>
      <c r="AB333" s="103" t="s">
        <v>412</v>
      </c>
      <c r="AC333" s="152"/>
      <c r="AD333" s="107">
        <v>0.29166666666666669</v>
      </c>
      <c r="AE333" s="105">
        <v>6235</v>
      </c>
      <c r="AF333" s="105"/>
      <c r="AG333" s="105"/>
      <c r="AH333" s="15"/>
      <c r="AI333" s="126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5" t="str">
        <f>IF(BS_CONTROLE[[#This Row],[Entre - Estações]]=0, "-", BS_CONTROLE[[#This Row],[Entre - Estações]])</f>
        <v>ZEZ-ZXW</v>
      </c>
      <c r="AN333" s="105" t="str">
        <f>IF(BS_CONTROLE[[#This Row],[SB]]=0, "-", BS_CONTROLE[[#This Row],[SB]])</f>
        <v>K79ZEZ2/ZXWK792</v>
      </c>
      <c r="AO333" s="105">
        <f>IF(BS_CONTROLE[[#This Row],[SUB]]=0, "-", BS_CONTROLE[[#This Row],[SUB]])</f>
        <v>92</v>
      </c>
      <c r="AP333" s="105">
        <f>BS_CONTROLE[[#This Row],[KM - Inicio]]</f>
        <v>75.2</v>
      </c>
      <c r="AQ333" s="105">
        <f>BS_CONTROLE[[#This Row],[KM - Inicio]]</f>
        <v>75.2</v>
      </c>
      <c r="AR333" s="108">
        <v>0</v>
      </c>
      <c r="AS333" s="108">
        <v>0</v>
      </c>
      <c r="AT333" s="108">
        <v>0</v>
      </c>
      <c r="AU333" s="136"/>
      <c r="AV333" s="136"/>
      <c r="AW333" s="14"/>
      <c r="AX333" s="14"/>
      <c r="AY333" s="164">
        <f t="shared" si="36"/>
        <v>0</v>
      </c>
      <c r="AZ333" s="153"/>
      <c r="BA333" s="109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50"/>
      <c r="BG333" s="16"/>
      <c r="BH333" s="17">
        <v>0</v>
      </c>
      <c r="BI333" s="17"/>
      <c r="BJ333" s="17" t="s">
        <v>1182</v>
      </c>
      <c r="BK333" s="18" t="s">
        <v>1182</v>
      </c>
      <c r="BL333" s="16"/>
      <c r="BM333" s="130" t="s">
        <v>440</v>
      </c>
      <c r="BN333" s="130" t="s">
        <v>460</v>
      </c>
      <c r="BO333" s="130" t="s">
        <v>557</v>
      </c>
      <c r="BP333" s="18" t="s">
        <v>1182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8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2">
        <v>46066</v>
      </c>
      <c r="C334" s="135">
        <f>IF(BS_CONTROLE[[#This Row],[DATA]]="","",WEEKNUM(BS_CONTROLE[[#This Row],[DATA]]))</f>
        <v>7</v>
      </c>
      <c r="D334" s="104" t="s">
        <v>844</v>
      </c>
      <c r="E334" s="159">
        <v>328</v>
      </c>
      <c r="F334" s="126" t="s">
        <v>756</v>
      </c>
      <c r="G334" s="142" t="str">
        <f>IF(D334="","*",VLOOKUP(F334,BS_ATIVIDADE[],3,FALSE))</f>
        <v>MODERNIZAÇÃO</v>
      </c>
      <c r="H334" s="106" t="s">
        <v>679</v>
      </c>
      <c r="I334" s="106" t="s">
        <v>679</v>
      </c>
      <c r="J334" s="105">
        <v>92</v>
      </c>
      <c r="K334" s="105">
        <v>78.709999999999994</v>
      </c>
      <c r="L334" s="105" t="s">
        <v>679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6">
        <v>0.33333333333333331</v>
      </c>
      <c r="P334" s="106">
        <v>6.9444444444444447E-4</v>
      </c>
      <c r="Q334" s="105">
        <v>1</v>
      </c>
      <c r="R334" s="10" t="str">
        <f>IFERROR(_xlfn.XLOOKUP(F334, BS_ATIVIDADE[ATIVIDADE],BS_ATIVIDADE[UNIDADE] ), "*")</f>
        <v>Nº DE SOLDA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5" t="s">
        <v>820</v>
      </c>
      <c r="W334" s="151" t="s">
        <v>698</v>
      </c>
      <c r="X334" s="104" t="s">
        <v>416</v>
      </c>
      <c r="Y334" s="129" t="s">
        <v>420</v>
      </c>
      <c r="Z334" s="104"/>
      <c r="AA334" s="105" t="s">
        <v>679</v>
      </c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ZEZ-ZXW</v>
      </c>
      <c r="AN334" s="105" t="str">
        <f>IF(BS_CONTROLE[[#This Row],[SB]]=0, "-", BS_CONTROLE[[#This Row],[SB]])</f>
        <v>ZXWK792</v>
      </c>
      <c r="AO334" s="105">
        <f>IF(BS_CONTROLE[[#This Row],[SUB]]=0, "-", BS_CONTROLE[[#This Row],[SUB]])</f>
        <v>92</v>
      </c>
      <c r="AP334" s="105">
        <f>BS_CONTROLE[[#This Row],[KM - Inicio]]</f>
        <v>78.709999999999994</v>
      </c>
      <c r="AQ334" s="105">
        <f>BS_CONTROLE[[#This Row],[KM - Inicio]]</f>
        <v>78.709999999999994</v>
      </c>
      <c r="AR334" s="108">
        <v>0</v>
      </c>
      <c r="AS334" s="108">
        <v>0</v>
      </c>
      <c r="AT334" s="108">
        <v>0</v>
      </c>
      <c r="AU334" s="136"/>
      <c r="AV334" s="136"/>
      <c r="AW334" s="14"/>
      <c r="AX334" s="14"/>
      <c r="AY334" s="164">
        <f t="shared" si="36"/>
        <v>0</v>
      </c>
      <c r="AZ334" s="153"/>
      <c r="BA334" s="109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50"/>
      <c r="BG334" s="16"/>
      <c r="BH334" s="17">
        <v>0</v>
      </c>
      <c r="BI334" s="17"/>
      <c r="BJ334" s="17" t="s">
        <v>1182</v>
      </c>
      <c r="BK334" s="18" t="s">
        <v>1182</v>
      </c>
      <c r="BL334" s="16"/>
      <c r="BM334" s="130" t="s">
        <v>440</v>
      </c>
      <c r="BN334" s="130" t="s">
        <v>460</v>
      </c>
      <c r="BO334" s="130" t="s">
        <v>557</v>
      </c>
      <c r="BP334" s="18" t="s">
        <v>1182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8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2">
        <v>46066</v>
      </c>
      <c r="C335" s="135">
        <f>IF(BS_CONTROLE[[#This Row],[DATA]]="","",WEEKNUM(BS_CONTROLE[[#This Row],[DATA]]))</f>
        <v>7</v>
      </c>
      <c r="D335" s="104" t="s">
        <v>844</v>
      </c>
      <c r="E335" s="159">
        <v>328</v>
      </c>
      <c r="F335" s="126" t="s">
        <v>756</v>
      </c>
      <c r="G335" s="142" t="str">
        <f>IF(D335="","*",VLOOKUP(F335,BS_ATIVIDADE[],3,FALSE))</f>
        <v>MODERNIZAÇÃO</v>
      </c>
      <c r="H335" s="106" t="s">
        <v>679</v>
      </c>
      <c r="I335" s="106" t="s">
        <v>679</v>
      </c>
      <c r="J335" s="105">
        <v>92</v>
      </c>
      <c r="K335" s="105">
        <v>78.78</v>
      </c>
      <c r="L335" s="105" t="s">
        <v>679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6">
        <v>0.33333333333333331</v>
      </c>
      <c r="P335" s="106">
        <v>6.9444444444444447E-4</v>
      </c>
      <c r="Q335" s="105">
        <v>1</v>
      </c>
      <c r="R335" s="10" t="str">
        <f>IFERROR(_xlfn.XLOOKUP(F335, BS_ATIVIDADE[ATIVIDADE],BS_ATIVIDADE[UNIDADE] ), "*")</f>
        <v>Nº DE SOLDA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5" t="s">
        <v>820</v>
      </c>
      <c r="W335" s="151" t="s">
        <v>698</v>
      </c>
      <c r="X335" s="104" t="s">
        <v>416</v>
      </c>
      <c r="Y335" s="129" t="s">
        <v>420</v>
      </c>
      <c r="Z335" s="104"/>
      <c r="AA335" s="105" t="s">
        <v>679</v>
      </c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ZEZ-ZXW</v>
      </c>
      <c r="AN335" s="105" t="str">
        <f>IF(BS_CONTROLE[[#This Row],[SB]]=0, "-", BS_CONTROLE[[#This Row],[SB]])</f>
        <v>ZXWK792</v>
      </c>
      <c r="AO335" s="105">
        <f>IF(BS_CONTROLE[[#This Row],[SUB]]=0, "-", BS_CONTROLE[[#This Row],[SUB]])</f>
        <v>92</v>
      </c>
      <c r="AP335" s="105">
        <f>BS_CONTROLE[[#This Row],[KM - Inicio]]</f>
        <v>78.78</v>
      </c>
      <c r="AQ335" s="105">
        <f>BS_CONTROLE[[#This Row],[KM - Inicio]]</f>
        <v>78.78</v>
      </c>
      <c r="AR335" s="108">
        <v>0</v>
      </c>
      <c r="AS335" s="108">
        <v>0</v>
      </c>
      <c r="AT335" s="108">
        <v>0</v>
      </c>
      <c r="AU335" s="136"/>
      <c r="AV335" s="136"/>
      <c r="AW335" s="14"/>
      <c r="AX335" s="14"/>
      <c r="AY335" s="164">
        <f t="shared" si="36"/>
        <v>0</v>
      </c>
      <c r="AZ335" s="153"/>
      <c r="BA335" s="109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50"/>
      <c r="BG335" s="16"/>
      <c r="BH335" s="17">
        <v>0</v>
      </c>
      <c r="BI335" s="17"/>
      <c r="BJ335" s="17" t="s">
        <v>1182</v>
      </c>
      <c r="BK335" s="18" t="s">
        <v>1182</v>
      </c>
      <c r="BL335" s="16"/>
      <c r="BM335" s="130" t="s">
        <v>440</v>
      </c>
      <c r="BN335" s="130" t="s">
        <v>460</v>
      </c>
      <c r="BO335" s="130" t="s">
        <v>557</v>
      </c>
      <c r="BP335" s="18" t="s">
        <v>1182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8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2">
        <v>46066</v>
      </c>
      <c r="C336" s="135">
        <f>IF(BS_CONTROLE[[#This Row],[DATA]]="","",WEEKNUM(BS_CONTROLE[[#This Row],[DATA]]))</f>
        <v>7</v>
      </c>
      <c r="D336" s="104" t="s">
        <v>844</v>
      </c>
      <c r="E336" s="159">
        <v>328</v>
      </c>
      <c r="F336" s="126" t="s">
        <v>756</v>
      </c>
      <c r="G336" s="142" t="str">
        <f>IF(D336="","*",VLOOKUP(F336,BS_ATIVIDADE[],3,FALSE))</f>
        <v>MODERNIZAÇÃO</v>
      </c>
      <c r="H336" s="106" t="s">
        <v>679</v>
      </c>
      <c r="I336" s="106" t="s">
        <v>679</v>
      </c>
      <c r="J336" s="105">
        <v>92</v>
      </c>
      <c r="K336" s="105">
        <v>78.8</v>
      </c>
      <c r="L336" s="105" t="s">
        <v>679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6">
        <v>0.33333333333333331</v>
      </c>
      <c r="P336" s="106">
        <v>6.9444444444444447E-4</v>
      </c>
      <c r="Q336" s="105">
        <v>1</v>
      </c>
      <c r="R336" s="10" t="str">
        <f>IFERROR(_xlfn.XLOOKUP(F336, BS_ATIVIDADE[ATIVIDADE],BS_ATIVIDADE[UNIDADE] ), "*")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5" t="s">
        <v>820</v>
      </c>
      <c r="W336" s="151" t="s">
        <v>698</v>
      </c>
      <c r="X336" s="104" t="s">
        <v>416</v>
      </c>
      <c r="Y336" s="129" t="s">
        <v>420</v>
      </c>
      <c r="Z336" s="104"/>
      <c r="AA336" s="105" t="s">
        <v>679</v>
      </c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5" t="str">
        <f>IF(BS_CONTROLE[[#This Row],[Entre - Estações]]=0, "-", BS_CONTROLE[[#This Row],[Entre - Estações]])</f>
        <v>ZEZ-ZXW</v>
      </c>
      <c r="AN336" s="105" t="str">
        <f>IF(BS_CONTROLE[[#This Row],[SB]]=0, "-", BS_CONTROLE[[#This Row],[SB]])</f>
        <v>ZXWK792</v>
      </c>
      <c r="AO336" s="105">
        <f>IF(BS_CONTROLE[[#This Row],[SUB]]=0, "-", BS_CONTROLE[[#This Row],[SUB]])</f>
        <v>92</v>
      </c>
      <c r="AP336" s="105">
        <f>BS_CONTROLE[[#This Row],[KM - Inicio]]</f>
        <v>78.8</v>
      </c>
      <c r="AQ336" s="105">
        <f>BS_CONTROLE[[#This Row],[KM - Inicio]]</f>
        <v>78.8</v>
      </c>
      <c r="AR336" s="108">
        <v>0</v>
      </c>
      <c r="AS336" s="108">
        <v>0</v>
      </c>
      <c r="AT336" s="108">
        <v>0</v>
      </c>
      <c r="AU336" s="136"/>
      <c r="AV336" s="136"/>
      <c r="AW336" s="14"/>
      <c r="AX336" s="14"/>
      <c r="AY336" s="164">
        <f t="shared" si="36"/>
        <v>0</v>
      </c>
      <c r="AZ336" s="153"/>
      <c r="BA336" s="109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50"/>
      <c r="BG336" s="16"/>
      <c r="BH336" s="17">
        <v>0</v>
      </c>
      <c r="BI336" s="17"/>
      <c r="BJ336" s="17" t="s">
        <v>1182</v>
      </c>
      <c r="BK336" s="18" t="s">
        <v>1182</v>
      </c>
      <c r="BL336" s="16"/>
      <c r="BM336" s="130" t="s">
        <v>440</v>
      </c>
      <c r="BN336" s="130" t="s">
        <v>460</v>
      </c>
      <c r="BO336" s="130" t="s">
        <v>557</v>
      </c>
      <c r="BP336" s="18" t="s">
        <v>1182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8" t="str">
        <f t="shared" si="41"/>
        <v>CCOCirculaçãoIntervaloContrato</v>
      </c>
    </row>
    <row r="337" spans="1:72" hidden="1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8" t="str">
        <f t="shared" si="41"/>
        <v/>
      </c>
    </row>
    <row r="338" spans="1:72" hidden="1">
      <c r="A338" s="47" t="str">
        <f t="shared" si="37"/>
        <v>W6246066</v>
      </c>
      <c r="B338" s="102">
        <v>46066</v>
      </c>
      <c r="C338" s="135">
        <f>IF(BS_CONTROLE[[#This Row],[DATA]]="","",WEEKNUM(BS_CONTROLE[[#This Row],[DATA]]))</f>
        <v>7</v>
      </c>
      <c r="D338" s="104" t="s">
        <v>774</v>
      </c>
      <c r="E338" s="159">
        <v>332</v>
      </c>
      <c r="F338" s="126" t="s">
        <v>678</v>
      </c>
      <c r="G338" s="142" t="str">
        <f>IF(D338="","*",VLOOKUP(F338,BS_ATIVIDADE[],3,FALSE))</f>
        <v>OUTROS</v>
      </c>
      <c r="H338" s="106" t="s">
        <v>828</v>
      </c>
      <c r="I338" s="106" t="s">
        <v>828</v>
      </c>
      <c r="J338" s="105">
        <v>92</v>
      </c>
      <c r="K338" s="105">
        <v>83.7</v>
      </c>
      <c r="L338" s="105" t="s">
        <v>679</v>
      </c>
      <c r="M338" s="1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5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6">
        <v>0.33333333333333331</v>
      </c>
      <c r="P338" s="106">
        <v>4.1666666666666664E-2</v>
      </c>
      <c r="Q338" s="172">
        <v>1</v>
      </c>
      <c r="R338" s="10" t="str">
        <f>IFERROR(_xlfn.XLOOKUP(F338, BS_ATIVIDADE[ATIVIDADE],BS_ATIVIDADE[UNIDADE] ), "*")</f>
        <v>BINÁRIO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5" t="s">
        <v>771</v>
      </c>
      <c r="W338" s="151" t="s">
        <v>772</v>
      </c>
      <c r="X338" s="104" t="s">
        <v>416</v>
      </c>
      <c r="Y338" s="129" t="s">
        <v>420</v>
      </c>
      <c r="Z338" s="104"/>
      <c r="AA338" s="105">
        <v>1</v>
      </c>
      <c r="AB338" s="103" t="s">
        <v>412</v>
      </c>
      <c r="AC338" s="152"/>
      <c r="AD338" s="107">
        <v>0.3125</v>
      </c>
      <c r="AE338" s="105">
        <v>9038</v>
      </c>
      <c r="AF338" s="105"/>
      <c r="AG338" s="105"/>
      <c r="AH338" s="15"/>
      <c r="AI338" s="126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5" t="str">
        <f>IF(BS_CONTROLE[[#This Row],[Entre - Estações]]=0, "-", BS_CONTROLE[[#This Row],[Entre - Estações]])</f>
        <v>ZXW-ZGP</v>
      </c>
      <c r="AN338" s="105" t="str">
        <f>IF(BS_CONTROLE[[#This Row],[SB]]=0, "-", BS_CONTROLE[[#This Row],[SB]])</f>
        <v>K84ZXW2</v>
      </c>
      <c r="AO338" s="105">
        <f>IF(BS_CONTROLE[[#This Row],[SUB]]=0, "-", BS_CONTROLE[[#This Row],[SUB]])</f>
        <v>92</v>
      </c>
      <c r="AP338" s="105">
        <f>BS_CONTROLE[[#This Row],[KM - Inicio]]</f>
        <v>83.7</v>
      </c>
      <c r="AQ338" s="105">
        <f>BS_CONTROLE[[#This Row],[KM - Inicio]]</f>
        <v>83.7</v>
      </c>
      <c r="AR338" s="108">
        <v>0.3263888888888889</v>
      </c>
      <c r="AS338" s="108">
        <v>0.3659722222222222</v>
      </c>
      <c r="AT338" s="108">
        <v>0.40763888888888888</v>
      </c>
      <c r="AU338" s="136"/>
      <c r="AV338" s="136"/>
      <c r="AW338" s="14"/>
      <c r="AX338" s="14"/>
      <c r="AY338" s="164">
        <f t="shared" si="36"/>
        <v>4.1666666666666685E-2</v>
      </c>
      <c r="AZ338" s="153"/>
      <c r="BA338" s="109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50"/>
      <c r="BG338" s="16"/>
      <c r="BH338" s="17">
        <v>2</v>
      </c>
      <c r="BI338" s="17"/>
      <c r="BJ338" s="17" t="s">
        <v>1201</v>
      </c>
      <c r="BK338" s="18" t="s">
        <v>1202</v>
      </c>
      <c r="BL338" s="16"/>
      <c r="BM338" s="130" t="s">
        <v>445</v>
      </c>
      <c r="BN338" s="130" t="s">
        <v>445</v>
      </c>
      <c r="BO338" s="130" t="s">
        <v>445</v>
      </c>
      <c r="BP338" s="18" t="s">
        <v>679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8" t="str">
        <f t="shared" si="41"/>
        <v>OKOK</v>
      </c>
    </row>
    <row r="339" spans="1:72" hidden="1">
      <c r="A339" s="47" t="str">
        <f t="shared" si="37"/>
        <v>ANTONI  (TP-720)46066</v>
      </c>
      <c r="B339" s="102">
        <v>46066</v>
      </c>
      <c r="C339" s="135">
        <f>IF(BS_CONTROLE[[#This Row],[DATA]]="","",WEEKNUM(BS_CONTROLE[[#This Row],[DATA]]))</f>
        <v>7</v>
      </c>
      <c r="D339" s="104" t="s">
        <v>1203</v>
      </c>
      <c r="E339" s="159">
        <v>332</v>
      </c>
      <c r="F339" s="126" t="s">
        <v>868</v>
      </c>
      <c r="G339" s="142" t="str">
        <f>IF(D339="","*",VLOOKUP(F339,BS_ATIVIDADE[],3,FALSE))</f>
        <v>TRILHO - SUBSTITUIÇÂO</v>
      </c>
      <c r="H339" s="106" t="s">
        <v>679</v>
      </c>
      <c r="I339" s="106" t="s">
        <v>679</v>
      </c>
      <c r="J339" s="105">
        <v>92</v>
      </c>
      <c r="K339" s="105">
        <v>87.25</v>
      </c>
      <c r="L339" s="105" t="s">
        <v>679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6">
        <v>0.45833333333333331</v>
      </c>
      <c r="P339" s="106">
        <v>0.16666666666666666</v>
      </c>
      <c r="Q339" s="105">
        <v>212</v>
      </c>
      <c r="R339" s="10" t="str">
        <f>IFERROR(_xlfn.XLOOKUP(F339, BS_ATIVIDADE[ATIVIDADE],BS_ATIVIDADE[UNIDADE] ), "*")</f>
        <v>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5" t="s">
        <v>771</v>
      </c>
      <c r="W339" s="151" t="s">
        <v>1204</v>
      </c>
      <c r="X339" s="104" t="s">
        <v>416</v>
      </c>
      <c r="Y339" s="129" t="s">
        <v>420</v>
      </c>
      <c r="Z339" s="104"/>
      <c r="AA339" s="105" t="s">
        <v>679</v>
      </c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5" t="str">
        <f>IF(BS_CONTROLE[[#This Row],[Entre - Estações]]=0, "-", BS_CONTROLE[[#This Row],[Entre - Estações]])</f>
        <v>ZXW-ZGP</v>
      </c>
      <c r="AN339" s="105" t="str">
        <f>IF(BS_CONTROLE[[#This Row],[SB]]=0, "-", BS_CONTROLE[[#This Row],[SB]])</f>
        <v>K89ZES2</v>
      </c>
      <c r="AO339" s="105">
        <f>IF(BS_CONTROLE[[#This Row],[SUB]]=0, "-", BS_CONTROLE[[#This Row],[SUB]])</f>
        <v>92</v>
      </c>
      <c r="AP339" s="105">
        <f>BS_CONTROLE[[#This Row],[KM - Inicio]]</f>
        <v>87.25</v>
      </c>
      <c r="AQ339" s="105">
        <f>BS_CONTROLE[[#This Row],[KM - Inicio]]</f>
        <v>87.25</v>
      </c>
      <c r="AR339" s="108">
        <v>0</v>
      </c>
      <c r="AS339" s="108">
        <v>0</v>
      </c>
      <c r="AT339" s="108">
        <v>0</v>
      </c>
      <c r="AU339" s="136"/>
      <c r="AV339" s="136"/>
      <c r="AW339" s="14"/>
      <c r="AX339" s="14"/>
      <c r="AY339" s="164">
        <f t="shared" si="36"/>
        <v>0</v>
      </c>
      <c r="AZ339" s="153"/>
      <c r="BA339" s="109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50"/>
      <c r="BG339" s="16"/>
      <c r="BH339" s="17">
        <v>0</v>
      </c>
      <c r="BI339" s="17"/>
      <c r="BJ339" s="17" t="s">
        <v>1182</v>
      </c>
      <c r="BK339" s="18" t="s">
        <v>1182</v>
      </c>
      <c r="BL339" s="16"/>
      <c r="BM339" s="130" t="s">
        <v>440</v>
      </c>
      <c r="BN339" s="130" t="s">
        <v>460</v>
      </c>
      <c r="BO339" s="130" t="s">
        <v>557</v>
      </c>
      <c r="BP339" s="18" t="s">
        <v>1182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8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2">
        <v>46066</v>
      </c>
      <c r="C340" s="135">
        <f>IF(BS_CONTROLE[[#This Row],[DATA]]="","",WEEKNUM(BS_CONTROLE[[#This Row],[DATA]]))</f>
        <v>7</v>
      </c>
      <c r="D340" s="104" t="s">
        <v>1181</v>
      </c>
      <c r="E340" s="159">
        <v>334</v>
      </c>
      <c r="F340" s="126" t="s">
        <v>868</v>
      </c>
      <c r="G340" s="142" t="str">
        <f>IF(D340="","*",VLOOKUP(F340,BS_ATIVIDADE[],3,FALSE))</f>
        <v>TRILHO - SUBSTITUIÇÂO</v>
      </c>
      <c r="H340" s="106" t="s">
        <v>679</v>
      </c>
      <c r="I340" s="106" t="s">
        <v>679</v>
      </c>
      <c r="J340" s="105">
        <v>92</v>
      </c>
      <c r="K340" s="105">
        <v>87.25</v>
      </c>
      <c r="L340" s="105" t="s">
        <v>679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6">
        <v>0.45833333333333331</v>
      </c>
      <c r="P340" s="106">
        <v>0.16666666666666666</v>
      </c>
      <c r="Q340" s="105">
        <v>212</v>
      </c>
      <c r="R340" s="10" t="str">
        <f>IFERROR(_xlfn.XLOOKUP(F340, BS_ATIVIDADE[ATIVIDADE],BS_ATIVIDADE[UNIDADE] ), "*")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5" t="s">
        <v>771</v>
      </c>
      <c r="W340" s="151" t="s">
        <v>1204</v>
      </c>
      <c r="X340" s="104" t="s">
        <v>416</v>
      </c>
      <c r="Y340" s="129" t="s">
        <v>420</v>
      </c>
      <c r="Z340" s="104"/>
      <c r="AA340" s="105" t="s">
        <v>679</v>
      </c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5" t="str">
        <f>IF(BS_CONTROLE[[#This Row],[Entre - Estações]]=0, "-", BS_CONTROLE[[#This Row],[Entre - Estações]])</f>
        <v>ZXW-ZGP</v>
      </c>
      <c r="AN340" s="105" t="str">
        <f>IF(BS_CONTROLE[[#This Row],[SB]]=0, "-", BS_CONTROLE[[#This Row],[SB]])</f>
        <v>K89ZES2</v>
      </c>
      <c r="AO340" s="105">
        <f>IF(BS_CONTROLE[[#This Row],[SUB]]=0, "-", BS_CONTROLE[[#This Row],[SUB]])</f>
        <v>92</v>
      </c>
      <c r="AP340" s="105">
        <f>BS_CONTROLE[[#This Row],[KM - Inicio]]</f>
        <v>87.25</v>
      </c>
      <c r="AQ340" s="105">
        <f>BS_CONTROLE[[#This Row],[KM - Inicio]]</f>
        <v>87.25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4">
        <f t="shared" si="36"/>
        <v>0</v>
      </c>
      <c r="AZ340" s="153"/>
      <c r="BA340" s="109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50"/>
      <c r="BG340" s="16"/>
      <c r="BH340" s="17">
        <v>0</v>
      </c>
      <c r="BI340" s="17"/>
      <c r="BJ340" s="17" t="s">
        <v>1182</v>
      </c>
      <c r="BK340" s="18" t="s">
        <v>1182</v>
      </c>
      <c r="BL340" s="16"/>
      <c r="BM340" s="130" t="s">
        <v>440</v>
      </c>
      <c r="BN340" s="130" t="s">
        <v>460</v>
      </c>
      <c r="BO340" s="130" t="s">
        <v>557</v>
      </c>
      <c r="BP340" s="18" t="s">
        <v>1182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8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2">
        <v>46066</v>
      </c>
      <c r="C341" s="135">
        <f>IF(BS_CONTROLE[[#This Row],[DATA]]="","",WEEKNUM(BS_CONTROLE[[#This Row],[DATA]]))</f>
        <v>7</v>
      </c>
      <c r="D341" s="104" t="s">
        <v>1205</v>
      </c>
      <c r="E341" s="159">
        <v>335</v>
      </c>
      <c r="F341" s="126" t="s">
        <v>868</v>
      </c>
      <c r="G341" s="142" t="str">
        <f>IF(D341="","*",VLOOKUP(F341,BS_ATIVIDADE[],3,FALSE))</f>
        <v>TRILHO - SUBSTITUIÇÂO</v>
      </c>
      <c r="H341" s="106" t="s">
        <v>679</v>
      </c>
      <c r="I341" s="106" t="s">
        <v>679</v>
      </c>
      <c r="J341" s="105">
        <v>92</v>
      </c>
      <c r="K341" s="105">
        <v>87.25</v>
      </c>
      <c r="L341" s="105" t="s">
        <v>679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6">
        <v>0.45833333333333331</v>
      </c>
      <c r="P341" s="106">
        <v>0.16666666666666666</v>
      </c>
      <c r="Q341" s="105">
        <v>212</v>
      </c>
      <c r="R341" s="10" t="str">
        <f>IFERROR(_xlfn.XLOOKUP(F341, BS_ATIVIDADE[ATIVIDADE],BS_ATIVIDADE[UNIDADE] ), "*")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5" t="s">
        <v>771</v>
      </c>
      <c r="W341" s="151" t="s">
        <v>1204</v>
      </c>
      <c r="X341" s="104" t="s">
        <v>416</v>
      </c>
      <c r="Y341" s="129" t="s">
        <v>420</v>
      </c>
      <c r="Z341" s="104"/>
      <c r="AA341" s="105" t="s">
        <v>679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ZXW-ZGP</v>
      </c>
      <c r="AN341" s="105" t="str">
        <f>IF(BS_CONTROLE[[#This Row],[SB]]=0, "-", BS_CONTROLE[[#This Row],[SB]])</f>
        <v>K89ZES2</v>
      </c>
      <c r="AO341" s="105">
        <f>IF(BS_CONTROLE[[#This Row],[SUB]]=0, "-", BS_CONTROLE[[#This Row],[SUB]])</f>
        <v>92</v>
      </c>
      <c r="AP341" s="105">
        <f>BS_CONTROLE[[#This Row],[KM - Inicio]]</f>
        <v>87.25</v>
      </c>
      <c r="AQ341" s="105">
        <f>BS_CONTROLE[[#This Row],[KM - Inicio]]</f>
        <v>87.25</v>
      </c>
      <c r="AR341" s="108">
        <v>0</v>
      </c>
      <c r="AS341" s="108">
        <v>0</v>
      </c>
      <c r="AT341" s="108">
        <v>0</v>
      </c>
      <c r="AU341" s="136"/>
      <c r="AV341" s="136"/>
      <c r="AW341" s="14"/>
      <c r="AX341" s="14"/>
      <c r="AY341" s="164">
        <f t="shared" si="36"/>
        <v>0</v>
      </c>
      <c r="AZ341" s="153"/>
      <c r="BA341" s="109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50"/>
      <c r="BG341" s="16"/>
      <c r="BH341" s="17">
        <v>0</v>
      </c>
      <c r="BI341" s="17"/>
      <c r="BJ341" s="17" t="s">
        <v>1182</v>
      </c>
      <c r="BK341" s="18" t="s">
        <v>1182</v>
      </c>
      <c r="BL341" s="16"/>
      <c r="BM341" s="130" t="s">
        <v>440</v>
      </c>
      <c r="BN341" s="130" t="s">
        <v>460</v>
      </c>
      <c r="BO341" s="130" t="s">
        <v>557</v>
      </c>
      <c r="BP341" s="18" t="s">
        <v>1182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8" t="str">
        <f t="shared" si="41"/>
        <v>CCOCirculaçãoIntervaloContrato</v>
      </c>
    </row>
    <row r="342" spans="1:72" hidden="1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8" t="str">
        <f t="shared" si="41"/>
        <v/>
      </c>
    </row>
    <row r="343" spans="1:72" hidden="1">
      <c r="A343" s="47" t="str">
        <f t="shared" si="37"/>
        <v>MODERNIZAÇÃO SERRA46066</v>
      </c>
      <c r="B343" s="102">
        <v>46066</v>
      </c>
      <c r="C343" s="135">
        <f>IF(BS_CONTROLE[[#This Row],[DATA]]="","",WEEKNUM(BS_CONTROLE[[#This Row],[DATA]]))</f>
        <v>7</v>
      </c>
      <c r="D343" s="104" t="s">
        <v>817</v>
      </c>
      <c r="E343" s="159">
        <v>61</v>
      </c>
      <c r="F343" s="126" t="s">
        <v>818</v>
      </c>
      <c r="G343" s="142" t="str">
        <f>IF(D343="","*",VLOOKUP(F343,BS_ATIVIDADE[],3,FALSE))</f>
        <v>OUTROS</v>
      </c>
      <c r="H343" s="106" t="s">
        <v>679</v>
      </c>
      <c r="I343" s="106" t="s">
        <v>679</v>
      </c>
      <c r="J343" s="105">
        <v>92</v>
      </c>
      <c r="K343" s="105">
        <v>102.1</v>
      </c>
      <c r="L343" s="105">
        <v>102.3</v>
      </c>
      <c r="M343" s="127" t="s">
        <v>331</v>
      </c>
      <c r="N343" s="127" t="s">
        <v>833</v>
      </c>
      <c r="O343" s="106">
        <v>0.33333333333333331</v>
      </c>
      <c r="P343" s="106">
        <v>0.22916666666666666</v>
      </c>
      <c r="Q343" s="105">
        <v>1</v>
      </c>
      <c r="R343" s="10" t="str">
        <f>IFERROR(_xlfn.XLOOKUP(F343, BS_ATIVIDADE[ATIVIDADE],BS_ATIVIDADE[UNIDADE] ), "*")</f>
        <v>BINÁRIO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5" t="s">
        <v>820</v>
      </c>
      <c r="W343" s="151" t="s">
        <v>1206</v>
      </c>
      <c r="X343" s="104" t="s">
        <v>416</v>
      </c>
      <c r="Y343" s="129" t="s">
        <v>420</v>
      </c>
      <c r="Z343" s="104"/>
      <c r="AA343" s="105" t="s">
        <v>679</v>
      </c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5" t="str">
        <f>IF(BS_CONTROLE[[#This Row],[Entre - Estações]]=0, "-", BS_CONTROLE[[#This Row],[Entre - Estações]])</f>
        <v>ZGP-ZPT</v>
      </c>
      <c r="AN343" s="105" t="str">
        <f>IF(BS_CONTROLE[[#This Row],[SB]]=0, "-", BS_CONTROLE[[#This Row],[SB]])</f>
        <v>ZGP2/105ZGP2/ZPT1052</v>
      </c>
      <c r="AO343" s="105">
        <f>IF(BS_CONTROLE[[#This Row],[SUB]]=0, "-", BS_CONTROLE[[#This Row],[SUB]])</f>
        <v>92</v>
      </c>
      <c r="AP343" s="105">
        <f>BS_CONTROLE[[#This Row],[KM - Inicio]]</f>
        <v>102.1</v>
      </c>
      <c r="AQ343" s="105">
        <f>BS_CONTROLE[[#This Row],[KM - Inicio]]</f>
        <v>102.1</v>
      </c>
      <c r="AR343" s="108">
        <v>0</v>
      </c>
      <c r="AS343" s="108">
        <v>0</v>
      </c>
      <c r="AT343" s="108">
        <v>0</v>
      </c>
      <c r="AU343" s="136"/>
      <c r="AV343" s="136"/>
      <c r="AW343" s="14"/>
      <c r="AX343" s="14"/>
      <c r="AY343" s="164">
        <f t="shared" si="36"/>
        <v>0</v>
      </c>
      <c r="AZ343" s="153"/>
      <c r="BA343" s="109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50"/>
      <c r="BG343" s="16"/>
      <c r="BH343" s="17">
        <v>0</v>
      </c>
      <c r="BI343" s="17"/>
      <c r="BJ343" s="17" t="s">
        <v>1182</v>
      </c>
      <c r="BK343" s="18" t="s">
        <v>1182</v>
      </c>
      <c r="BL343" s="16"/>
      <c r="BM343" s="130" t="s">
        <v>440</v>
      </c>
      <c r="BN343" s="130" t="s">
        <v>460</v>
      </c>
      <c r="BO343" s="130" t="s">
        <v>557</v>
      </c>
      <c r="BP343" s="18" t="s">
        <v>1182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8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2">
        <v>46066</v>
      </c>
      <c r="C344" s="135">
        <f>IF(BS_CONTROLE[[#This Row],[DATA]]="","",WEEKNUM(BS_CONTROLE[[#This Row],[DATA]]))</f>
        <v>7</v>
      </c>
      <c r="D344" s="104" t="s">
        <v>701</v>
      </c>
      <c r="E344" s="159">
        <v>280</v>
      </c>
      <c r="F344" s="126" t="s">
        <v>702</v>
      </c>
      <c r="G344" s="142" t="str">
        <f>IF(D344="","*",VLOOKUP(F344,BS_ATIVIDADE[],3,FALSE))</f>
        <v>EXPANSÃO</v>
      </c>
      <c r="H344" s="106" t="s">
        <v>679</v>
      </c>
      <c r="I344" s="106" t="s">
        <v>679</v>
      </c>
      <c r="J344" s="105">
        <v>53</v>
      </c>
      <c r="K344" s="105">
        <v>108.76</v>
      </c>
      <c r="L344" s="105" t="s">
        <v>679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6">
        <v>0.35416666666666669</v>
      </c>
      <c r="P344" s="106">
        <v>8.3333333333333329E-2</v>
      </c>
      <c r="Q344" s="105">
        <v>1</v>
      </c>
      <c r="R344" s="10" t="str">
        <f>IFERROR(_xlfn.XLOOKUP(F344, BS_ATIVIDADE[ATIVIDADE],BS_ATIVIDADE[UNIDADE] ), "*")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5" t="s">
        <v>783</v>
      </c>
      <c r="W344" s="151" t="s">
        <v>698</v>
      </c>
      <c r="X344" s="104" t="s">
        <v>421</v>
      </c>
      <c r="Y344" s="129" t="s">
        <v>424</v>
      </c>
      <c r="Z344" s="104"/>
      <c r="AA344" s="105" t="s">
        <v>679</v>
      </c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5" t="str">
        <f>IF(BS_CONTROLE[[#This Row],[Entre - Estações]]=0, "-", BS_CONTROLE[[#This Row],[Entre - Estações]])</f>
        <v>PAT-ZGM</v>
      </c>
      <c r="AN344" s="105" t="str">
        <f>IF(BS_CONTROLE[[#This Row],[SB]]=0, "-", BS_CONTROLE[[#This Row],[SB]])</f>
        <v>PAT1102</v>
      </c>
      <c r="AO344" s="105">
        <f>IF(BS_CONTROLE[[#This Row],[SUB]]=0, "-", BS_CONTROLE[[#This Row],[SUB]])</f>
        <v>53</v>
      </c>
      <c r="AP344" s="105">
        <f>BS_CONTROLE[[#This Row],[KM - Inicio]]</f>
        <v>108.76</v>
      </c>
      <c r="AQ344" s="105">
        <f>BS_CONTROLE[[#This Row],[KM - Inicio]]</f>
        <v>108.76</v>
      </c>
      <c r="AR344" s="108">
        <v>0.33333333333333331</v>
      </c>
      <c r="AS344" s="108">
        <v>0.4152777777777778</v>
      </c>
      <c r="AT344" s="108">
        <v>0.4777777777777778</v>
      </c>
      <c r="AU344" s="136"/>
      <c r="AV344" s="136"/>
      <c r="AW344" s="14"/>
      <c r="AX344" s="14"/>
      <c r="AY344" s="164">
        <f t="shared" si="36"/>
        <v>6.25E-2</v>
      </c>
      <c r="AZ344" s="153"/>
      <c r="BA344" s="109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50"/>
      <c r="BG344" s="16"/>
      <c r="BH344" s="17">
        <v>2</v>
      </c>
      <c r="BI344" s="17"/>
      <c r="BJ344" s="17" t="s">
        <v>1207</v>
      </c>
      <c r="BK344" s="18" t="s">
        <v>1208</v>
      </c>
      <c r="BL344" s="16"/>
      <c r="BM344" s="130" t="s">
        <v>445</v>
      </c>
      <c r="BN344" s="130" t="s">
        <v>445</v>
      </c>
      <c r="BO344" s="130" t="s">
        <v>445</v>
      </c>
      <c r="BP344" s="18" t="s">
        <v>679</v>
      </c>
      <c r="BQ344" s="12" t="str">
        <f t="shared" si="38"/>
        <v>Intervalo</v>
      </c>
      <c r="BR344" s="19">
        <f t="shared" si="39"/>
        <v>0.75</v>
      </c>
      <c r="BS344" s="19">
        <f t="shared" si="40"/>
        <v>3</v>
      </c>
      <c r="BT344" s="8" t="str">
        <f t="shared" si="41"/>
        <v>OKOK</v>
      </c>
    </row>
    <row r="345" spans="1:72" hidden="1">
      <c r="A345" s="47" t="str">
        <f t="shared" si="37"/>
        <v>RAFAEL (TP-695)46066</v>
      </c>
      <c r="B345" s="102">
        <v>46066</v>
      </c>
      <c r="C345" s="135">
        <f>IF(BS_CONTROLE[[#This Row],[DATA]]="","",WEEKNUM(BS_CONTROLE[[#This Row],[DATA]]))</f>
        <v>7</v>
      </c>
      <c r="D345" s="104" t="s">
        <v>1001</v>
      </c>
      <c r="E345" s="159">
        <v>338</v>
      </c>
      <c r="F345" s="126" t="s">
        <v>1209</v>
      </c>
      <c r="G345" s="142" t="str">
        <f>IF(D345="","*",VLOOKUP(F345,BS_ATIVIDADE[],3,FALSE))</f>
        <v>JIC</v>
      </c>
      <c r="H345" s="106" t="s">
        <v>679</v>
      </c>
      <c r="I345" s="106" t="s">
        <v>679</v>
      </c>
      <c r="J345" s="105">
        <v>53</v>
      </c>
      <c r="K345" s="105">
        <v>116.81</v>
      </c>
      <c r="L345" s="105" t="s">
        <v>679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6">
        <v>0.45833333333333331</v>
      </c>
      <c r="P345" s="106">
        <v>8.3333333333333329E-2</v>
      </c>
      <c r="Q345" s="105">
        <v>1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5" t="s">
        <v>771</v>
      </c>
      <c r="W345" s="151" t="s">
        <v>1210</v>
      </c>
      <c r="X345" s="104" t="s">
        <v>421</v>
      </c>
      <c r="Y345" s="129" t="s">
        <v>424</v>
      </c>
      <c r="Z345" s="104"/>
      <c r="AA345" s="105" t="s">
        <v>679</v>
      </c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5" t="str">
        <f>IF(BS_CONTROLE[[#This Row],[Entre - Estações]]=0, "-", BS_CONTROLE[[#This Row],[Entre - Estações]])</f>
        <v>ZGM-ZZV</v>
      </c>
      <c r="AN345" s="105">
        <f>IF(BS_CONTROLE[[#This Row],[SB]]=0, "-", BS_CONTROLE[[#This Row],[SB]])</f>
        <v>1181172</v>
      </c>
      <c r="AO345" s="105">
        <f>IF(BS_CONTROLE[[#This Row],[SUB]]=0, "-", BS_CONTROLE[[#This Row],[SUB]])</f>
        <v>53</v>
      </c>
      <c r="AP345" s="105">
        <f>BS_CONTROLE[[#This Row],[KM - Inicio]]</f>
        <v>116.81</v>
      </c>
      <c r="AQ345" s="105">
        <f>BS_CONTROLE[[#This Row],[KM - Inicio]]</f>
        <v>116.81</v>
      </c>
      <c r="AR345" s="108">
        <v>0.52361111111111114</v>
      </c>
      <c r="AS345" s="108">
        <v>0.56388888888888888</v>
      </c>
      <c r="AT345" s="108">
        <v>0.63888888888888884</v>
      </c>
      <c r="AU345" s="136"/>
      <c r="AV345" s="136"/>
      <c r="AW345" s="14"/>
      <c r="AX345" s="14"/>
      <c r="AY345" s="164">
        <f t="shared" si="36"/>
        <v>7.4999999999999956E-2</v>
      </c>
      <c r="AZ345" s="153"/>
      <c r="BA345" s="109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50"/>
      <c r="BG345" s="16"/>
      <c r="BH345" s="17">
        <v>2</v>
      </c>
      <c r="BI345" s="17"/>
      <c r="BJ345" s="17" t="s">
        <v>734</v>
      </c>
      <c r="BK345" s="18" t="s">
        <v>1211</v>
      </c>
      <c r="BL345" s="16"/>
      <c r="BM345" s="130" t="s">
        <v>445</v>
      </c>
      <c r="BN345" s="130" t="s">
        <v>445</v>
      </c>
      <c r="BO345" s="130" t="s">
        <v>445</v>
      </c>
      <c r="BP345" s="18" t="s">
        <v>1211</v>
      </c>
      <c r="BQ345" s="12" t="str">
        <f t="shared" si="38"/>
        <v>Intervalo</v>
      </c>
      <c r="BR345" s="19">
        <f t="shared" si="39"/>
        <v>0.89999999999999947</v>
      </c>
      <c r="BS345" s="19">
        <f t="shared" si="40"/>
        <v>1</v>
      </c>
      <c r="BT345" s="8" t="str">
        <f t="shared" si="41"/>
        <v>OKOK</v>
      </c>
    </row>
    <row r="346" spans="1:72" hidden="1">
      <c r="A346" s="47" t="str">
        <f t="shared" si="37"/>
        <v>CLEBISON (TP-728)46066</v>
      </c>
      <c r="B346" s="102">
        <v>46066</v>
      </c>
      <c r="C346" s="135">
        <f>IF(BS_CONTROLE[[#This Row],[DATA]]="","",WEEKNUM(BS_CONTROLE[[#This Row],[DATA]]))</f>
        <v>7</v>
      </c>
      <c r="D346" s="104" t="s">
        <v>811</v>
      </c>
      <c r="E346" s="159">
        <v>340</v>
      </c>
      <c r="F346" s="126" t="s">
        <v>694</v>
      </c>
      <c r="G346" s="142" t="str">
        <f>IF(D346="","*",VLOOKUP(F346,BS_ATIVIDADE[],3,FALSE))</f>
        <v>SOLDA</v>
      </c>
      <c r="H346" s="106" t="s">
        <v>679</v>
      </c>
      <c r="I346" s="106"/>
      <c r="J346" s="105">
        <v>55</v>
      </c>
      <c r="K346" s="105">
        <v>102.5</v>
      </c>
      <c r="L346" s="105" t="s">
        <v>679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7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6">
        <v>0.45833333333333331</v>
      </c>
      <c r="P346" s="106">
        <v>6.9444444444444447E-4</v>
      </c>
      <c r="Q346" s="105">
        <v>1</v>
      </c>
      <c r="R346" s="10" t="str">
        <f>IFERROR(_xlfn.XLOOKUP(F346, BS_ATIVIDADE[ATIVIDADE],BS_ATIVIDADE[UNIDADE] ), "*")</f>
        <v>Nº DE SOLDA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906</v>
      </c>
      <c r="W346" s="151" t="s">
        <v>698</v>
      </c>
      <c r="X346" s="104" t="s">
        <v>421</v>
      </c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ZKW-ZLU</v>
      </c>
      <c r="AN346" s="105">
        <f>IF(BS_CONTROLE[[#This Row],[SB]]=0, "-", BS_CONTROLE[[#This Row],[SB]])</f>
        <v>1031022</v>
      </c>
      <c r="AO346" s="105">
        <f>IF(BS_CONTROLE[[#This Row],[SUB]]=0, "-", BS_CONTROLE[[#This Row],[SUB]])</f>
        <v>55</v>
      </c>
      <c r="AP346" s="105">
        <f>BS_CONTROLE[[#This Row],[KM - Inicio]]</f>
        <v>102.5</v>
      </c>
      <c r="AQ346" s="105">
        <f>BS_CONTROLE[[#This Row],[KM - Inicio]]</f>
        <v>102.5</v>
      </c>
      <c r="AR346" s="108">
        <v>0.45833333333333331</v>
      </c>
      <c r="AS346" s="108">
        <v>0</v>
      </c>
      <c r="AT346" s="108">
        <v>6.9444444444444447E-4</v>
      </c>
      <c r="AU346" s="136"/>
      <c r="AV346" s="136"/>
      <c r="AW346" s="14"/>
      <c r="AX346" s="14"/>
      <c r="AY346" s="164">
        <f t="shared" si="36"/>
        <v>6.9444444444444447E-4</v>
      </c>
      <c r="AZ346" s="153"/>
      <c r="BA346" s="109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/>
      <c r="BK346" s="18" t="s">
        <v>1212</v>
      </c>
      <c r="BL346" s="16"/>
      <c r="BM346" s="130" t="s">
        <v>445</v>
      </c>
      <c r="BN346" s="130" t="s">
        <v>445</v>
      </c>
      <c r="BO346" s="130" t="s">
        <v>445</v>
      </c>
      <c r="BP346" s="18" t="s">
        <v>679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8" t="str">
        <f t="shared" si="41"/>
        <v>OKOK</v>
      </c>
    </row>
    <row r="347" spans="1:72" hidden="1">
      <c r="A347" s="47" t="str">
        <f t="shared" si="37"/>
        <v>ISMAEL(TP-726)46066</v>
      </c>
      <c r="B347" s="102">
        <v>46066</v>
      </c>
      <c r="C347" s="135">
        <f>IF(BS_CONTROLE[[#This Row],[DATA]]="","",WEEKNUM(BS_CONTROLE[[#This Row],[DATA]]))</f>
        <v>7</v>
      </c>
      <c r="D347" s="104" t="s">
        <v>753</v>
      </c>
      <c r="E347" s="159">
        <v>341</v>
      </c>
      <c r="F347" s="126" t="s">
        <v>694</v>
      </c>
      <c r="G347" s="142" t="str">
        <f>IF(D347="","*",VLOOKUP(F347,BS_ATIVIDADE[],3,FALSE))</f>
        <v>SOLDA</v>
      </c>
      <c r="H347" s="106" t="s">
        <v>679</v>
      </c>
      <c r="I347" s="106"/>
      <c r="J347" s="105">
        <v>55</v>
      </c>
      <c r="K347" s="105">
        <v>102.5</v>
      </c>
      <c r="L347" s="105" t="s">
        <v>679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7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6">
        <v>0.45833333333333331</v>
      </c>
      <c r="P347" s="106">
        <v>6.9444444444444447E-4</v>
      </c>
      <c r="Q347" s="105">
        <v>1</v>
      </c>
      <c r="R347" s="10" t="str">
        <f>IFERROR(_xlfn.XLOOKUP(F347, BS_ATIVIDADE[ATIVIDADE],BS_ATIVIDADE[UNIDADE] ), "*")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906</v>
      </c>
      <c r="W347" s="151" t="s">
        <v>698</v>
      </c>
      <c r="X347" s="104" t="s">
        <v>421</v>
      </c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ZKW-ZLU</v>
      </c>
      <c r="AN347" s="105">
        <f>IF(BS_CONTROLE[[#This Row],[SB]]=0, "-", BS_CONTROLE[[#This Row],[SB]])</f>
        <v>1031022</v>
      </c>
      <c r="AO347" s="105">
        <f>IF(BS_CONTROLE[[#This Row],[SUB]]=0, "-", BS_CONTROLE[[#This Row],[SUB]])</f>
        <v>55</v>
      </c>
      <c r="AP347" s="105">
        <f>BS_CONTROLE[[#This Row],[KM - Inicio]]</f>
        <v>102.5</v>
      </c>
      <c r="AQ347" s="105">
        <f>BS_CONTROLE[[#This Row],[KM - Inicio]]</f>
        <v>102.5</v>
      </c>
      <c r="AR347" s="108">
        <v>0.45833333333333331</v>
      </c>
      <c r="AS347" s="108">
        <v>0</v>
      </c>
      <c r="AT347" s="108">
        <v>6.9444444444444447E-4</v>
      </c>
      <c r="AU347" s="136"/>
      <c r="AV347" s="136"/>
      <c r="AW347" s="14"/>
      <c r="AX347" s="14"/>
      <c r="AY347" s="164">
        <f t="shared" si="36"/>
        <v>6.9444444444444447E-4</v>
      </c>
      <c r="AZ347" s="153"/>
      <c r="BA347" s="109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/>
      <c r="BK347" s="18" t="s">
        <v>1212</v>
      </c>
      <c r="BL347" s="16"/>
      <c r="BM347" s="130" t="s">
        <v>445</v>
      </c>
      <c r="BN347" s="130" t="s">
        <v>445</v>
      </c>
      <c r="BO347" s="130" t="s">
        <v>445</v>
      </c>
      <c r="BP347" s="18" t="s">
        <v>679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8" t="str">
        <f t="shared" si="41"/>
        <v>OKOK</v>
      </c>
    </row>
    <row r="348" spans="1:72" hidden="1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8" t="str">
        <f t="shared" si="41"/>
        <v/>
      </c>
    </row>
    <row r="349" spans="1:72">
      <c r="A349" s="47" t="str">
        <f t="shared" si="37"/>
        <v>EXPANSÃO TURMA 146067</v>
      </c>
      <c r="B349" s="102">
        <v>46067</v>
      </c>
      <c r="C349" s="135">
        <f>IF(BS_CONTROLE[[#This Row],[DATA]]="","",WEEKNUM(BS_CONTROLE[[#This Row],[DATA]]))</f>
        <v>7</v>
      </c>
      <c r="D349" s="104" t="s">
        <v>701</v>
      </c>
      <c r="E349" s="159">
        <v>343</v>
      </c>
      <c r="F349" s="126" t="s">
        <v>702</v>
      </c>
      <c r="G349" s="142" t="str">
        <f>IF(D349="","*",VLOOKUP(F349,BS_ATIVIDADE[],3,FALSE))</f>
        <v>EXPANSÃO</v>
      </c>
      <c r="H349" s="106" t="s">
        <v>386</v>
      </c>
      <c r="I349" s="106" t="s">
        <v>679</v>
      </c>
      <c r="J349" s="105">
        <v>70</v>
      </c>
      <c r="K349" s="105">
        <v>113</v>
      </c>
      <c r="L349" s="105" t="s">
        <v>679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6">
        <v>0.375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5" t="s">
        <v>704</v>
      </c>
      <c r="W349" s="151" t="s">
        <v>698</v>
      </c>
      <c r="X349" s="104" t="s">
        <v>421</v>
      </c>
      <c r="Y349" s="129"/>
      <c r="Z349" s="104"/>
      <c r="AA349" s="105" t="s">
        <v>679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ZCD</v>
      </c>
      <c r="AN349" s="105" t="str">
        <f>IF(BS_CONTROLE[[#This Row],[SB]]=0, "-", BS_CONTROLE[[#This Row],[SB]])</f>
        <v>ZCD1</v>
      </c>
      <c r="AO349" s="105">
        <f>IF(BS_CONTROLE[[#This Row],[SUB]]=0, "-", BS_CONTROLE[[#This Row],[SUB]])</f>
        <v>70</v>
      </c>
      <c r="AP349" s="105">
        <f>BS_CONTROLE[[#This Row],[KM - Inicio]]</f>
        <v>113</v>
      </c>
      <c r="AQ349" s="105">
        <f>BS_CONTROLE[[#This Row],[KM - Inicio]]</f>
        <v>113</v>
      </c>
      <c r="AR349" s="108">
        <v>0.30902777777777779</v>
      </c>
      <c r="AS349" s="108">
        <v>0.35069444444444442</v>
      </c>
      <c r="AT349" s="108">
        <v>0.4201388888888889</v>
      </c>
      <c r="AU349" s="136"/>
      <c r="AV349" s="136"/>
      <c r="AW349" s="14"/>
      <c r="AX349" s="14"/>
      <c r="AY349" s="164">
        <f t="shared" si="36"/>
        <v>6.9444444444444475E-2</v>
      </c>
      <c r="AZ349" s="153"/>
      <c r="BA349" s="109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50"/>
      <c r="BG349" s="16"/>
      <c r="BH349" s="17">
        <v>2</v>
      </c>
      <c r="BI349" s="17"/>
      <c r="BJ349" s="17" t="s">
        <v>1213</v>
      </c>
      <c r="BK349" s="17" t="s">
        <v>1213</v>
      </c>
      <c r="BL349" s="16"/>
      <c r="BM349" s="130" t="s">
        <v>445</v>
      </c>
      <c r="BN349" s="130" t="s">
        <v>445</v>
      </c>
      <c r="BO349" s="130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8" t="str">
        <f t="shared" si="41"/>
        <v>OKOK</v>
      </c>
    </row>
    <row r="350" spans="1:72">
      <c r="A350" s="47" t="str">
        <f t="shared" si="37"/>
        <v>KLECIO (TP-699)46067</v>
      </c>
      <c r="B350" s="102">
        <v>46067</v>
      </c>
      <c r="C350" s="135">
        <f>IF(BS_CONTROLE[[#This Row],[DATA]]="","",WEEKNUM(BS_CONTROLE[[#This Row],[DATA]]))</f>
        <v>7</v>
      </c>
      <c r="D350" s="104" t="s">
        <v>693</v>
      </c>
      <c r="E350" s="159"/>
      <c r="F350" s="126" t="s">
        <v>694</v>
      </c>
      <c r="G350" s="142" t="str">
        <f>IF(D350="","*",VLOOKUP(F350,BS_ATIVIDADE[],3,FALSE))</f>
        <v>SOLDA</v>
      </c>
      <c r="H350" s="106" t="s">
        <v>679</v>
      </c>
      <c r="I350" s="106" t="s">
        <v>679</v>
      </c>
      <c r="J350" s="105">
        <v>70</v>
      </c>
      <c r="K350" s="105">
        <v>92</v>
      </c>
      <c r="L350" s="105" t="s">
        <v>679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5" t="s">
        <v>697</v>
      </c>
      <c r="W350" s="151" t="s">
        <v>698</v>
      </c>
      <c r="X350" s="104" t="s">
        <v>421</v>
      </c>
      <c r="Y350" s="129" t="s">
        <v>424</v>
      </c>
      <c r="Z350" s="104"/>
      <c r="AA350" s="105" t="s">
        <v>679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ZSW-ZTT</v>
      </c>
      <c r="AN350" s="105" t="str">
        <f>IF(BS_CONTROLE[[#This Row],[SB]]=0, "-", BS_CONTROLE[[#This Row],[SB]])</f>
        <v>K90ZTT</v>
      </c>
      <c r="AO350" s="105">
        <f>IF(BS_CONTROLE[[#This Row],[SUB]]=0, "-", BS_CONTROLE[[#This Row],[SUB]])</f>
        <v>70</v>
      </c>
      <c r="AP350" s="105">
        <f>BS_CONTROLE[[#This Row],[KM - Inicio]]</f>
        <v>92</v>
      </c>
      <c r="AQ350" s="105">
        <f>BS_CONTROLE[[#This Row],[KM - Inicio]]</f>
        <v>92</v>
      </c>
      <c r="AR350" s="108">
        <v>0.29166666666666669</v>
      </c>
      <c r="AS350" s="108">
        <v>0</v>
      </c>
      <c r="AT350" s="108">
        <v>0</v>
      </c>
      <c r="AU350" s="136"/>
      <c r="AV350" s="136"/>
      <c r="AW350" s="14"/>
      <c r="AX350" s="14"/>
      <c r="AY350" s="164">
        <f t="shared" si="36"/>
        <v>0</v>
      </c>
      <c r="AZ350" s="153"/>
      <c r="BA350" s="109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50"/>
      <c r="BG350" s="16"/>
      <c r="BH350" s="17">
        <v>0</v>
      </c>
      <c r="BI350" s="17"/>
      <c r="BJ350" s="17" t="s">
        <v>1214</v>
      </c>
      <c r="BK350" s="17" t="s">
        <v>1214</v>
      </c>
      <c r="BL350" s="16"/>
      <c r="BM350" s="130" t="s">
        <v>440</v>
      </c>
      <c r="BN350" s="130" t="s">
        <v>469</v>
      </c>
      <c r="BO350" s="130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8" t="str">
        <f t="shared" si="41"/>
        <v>CCOCirculaçãoIntervaloOportunidade</v>
      </c>
    </row>
    <row r="351" spans="1:72" hidden="1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8" t="str">
        <f t="shared" si="41"/>
        <v/>
      </c>
    </row>
    <row r="352" spans="1:72">
      <c r="A352" s="47" t="str">
        <f t="shared" si="37"/>
        <v>ROGÉRIO (TP-730)46067</v>
      </c>
      <c r="B352" s="102">
        <v>46067</v>
      </c>
      <c r="C352" s="135">
        <f>IF(BS_CONTROLE[[#This Row],[DATA]]="","",WEEKNUM(BS_CONTROLE[[#This Row],[DATA]]))</f>
        <v>7</v>
      </c>
      <c r="D352" s="104" t="s">
        <v>855</v>
      </c>
      <c r="E352" s="159">
        <v>81</v>
      </c>
      <c r="F352" s="126" t="s">
        <v>719</v>
      </c>
      <c r="G352" s="142" t="str">
        <f>IF(D352="","*",VLOOKUP(F352,BS_ATIVIDADE[],3,FALSE))</f>
        <v>DORMENTE - SUBSTITUIÇÂO</v>
      </c>
      <c r="H352" s="106" t="s">
        <v>679</v>
      </c>
      <c r="I352" s="106" t="s">
        <v>679</v>
      </c>
      <c r="J352" s="105">
        <v>56</v>
      </c>
      <c r="K352" s="105">
        <v>206.9</v>
      </c>
      <c r="L352" s="105">
        <v>205.9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6">
        <v>0.41666666666666669</v>
      </c>
      <c r="P352" s="106">
        <v>8.3333333333333329E-2</v>
      </c>
      <c r="Q352" s="105">
        <v>40</v>
      </c>
      <c r="R352" s="10" t="str">
        <f>IFERROR(_xlfn.XLOOKUP(F352, BS_ATIVIDADE[ATIVIDADE],BS_ATIVIDADE[UNIDADE] ), "*")</f>
        <v>Nº DE DORMENTES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5" t="s">
        <v>771</v>
      </c>
      <c r="W352" s="151" t="s">
        <v>1022</v>
      </c>
      <c r="X352" s="104" t="s">
        <v>421</v>
      </c>
      <c r="Y352" s="129" t="s">
        <v>424</v>
      </c>
      <c r="Z352" s="104"/>
      <c r="AA352" s="105" t="s">
        <v>679</v>
      </c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5" t="str">
        <f>IF(BS_CONTROLE[[#This Row],[Entre - Estações]]=0, "-", BS_CONTROLE[[#This Row],[Entre - Estações]])</f>
        <v>ZYU-ZST</v>
      </c>
      <c r="AN352" s="105" t="str">
        <f>IF(BS_CONTROLE[[#This Row],[SB]]=0, "-", BS_CONTROLE[[#This Row],[SB]])</f>
        <v>206ZST</v>
      </c>
      <c r="AO352" s="105">
        <f>IF(BS_CONTROLE[[#This Row],[SUB]]=0, "-", BS_CONTROLE[[#This Row],[SUB]])</f>
        <v>56</v>
      </c>
      <c r="AP352" s="105">
        <f>BS_CONTROLE[[#This Row],[KM - Inicio]]</f>
        <v>206.9</v>
      </c>
      <c r="AQ352" s="105">
        <f>BS_CONTROLE[[#This Row],[KM - Inicio]]</f>
        <v>206.9</v>
      </c>
      <c r="AR352" s="108">
        <v>0.29166666666666669</v>
      </c>
      <c r="AS352" s="108">
        <v>0</v>
      </c>
      <c r="AT352" s="108">
        <v>8.3333333333333329E-2</v>
      </c>
      <c r="AU352" s="136"/>
      <c r="AV352" s="136"/>
      <c r="AW352" s="14"/>
      <c r="AX352" s="14"/>
      <c r="AY352" s="164">
        <f t="shared" si="36"/>
        <v>8.3333333333333329E-2</v>
      </c>
      <c r="AZ352" s="153"/>
      <c r="BA352" s="109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50"/>
      <c r="BG352" s="16"/>
      <c r="BH352" s="17">
        <v>2</v>
      </c>
      <c r="BI352" s="17"/>
      <c r="BJ352" s="17" t="s">
        <v>1215</v>
      </c>
      <c r="BK352" s="17" t="s">
        <v>1215</v>
      </c>
      <c r="BL352" s="16"/>
      <c r="BM352" s="130" t="s">
        <v>445</v>
      </c>
      <c r="BN352" s="130" t="s">
        <v>445</v>
      </c>
      <c r="BO352" s="130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8" t="str">
        <f t="shared" si="41"/>
        <v>OKOK</v>
      </c>
    </row>
    <row r="353" spans="1:72">
      <c r="A353" s="47" t="str">
        <f t="shared" si="37"/>
        <v>V9346067</v>
      </c>
      <c r="B353" s="102">
        <v>46067</v>
      </c>
      <c r="C353" s="135">
        <f>IF(BS_CONTROLE[[#This Row],[DATA]]="","",WEEKNUM(BS_CONTROLE[[#This Row],[DATA]]))</f>
        <v>7</v>
      </c>
      <c r="D353" s="104" t="s">
        <v>976</v>
      </c>
      <c r="E353" s="159">
        <v>162</v>
      </c>
      <c r="F353" s="126" t="s">
        <v>687</v>
      </c>
      <c r="G353" s="142" t="str">
        <f>IF(D353="","*",VLOOKUP(F353,BS_ATIVIDADE[],3,FALSE))</f>
        <v>MECANIZAÇÃO - SOCADORA</v>
      </c>
      <c r="H353" s="105" t="s">
        <v>104</v>
      </c>
      <c r="I353" s="105" t="s">
        <v>104</v>
      </c>
      <c r="J353" s="105">
        <v>56</v>
      </c>
      <c r="K353" s="105">
        <v>204.4</v>
      </c>
      <c r="L353" s="105">
        <v>205.8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6">
        <v>0.375</v>
      </c>
      <c r="P353" s="106">
        <v>8.3333333333333329E-2</v>
      </c>
      <c r="Q353" s="105">
        <v>200</v>
      </c>
      <c r="R353" s="10" t="str">
        <f>IFERROR(_xlfn.XLOOKUP(F353, BS_ATIVIDADE[ATIVIDADE],BS_ATIVIDADE[UNIDADE] ), "*")</f>
        <v>M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5" t="s">
        <v>771</v>
      </c>
      <c r="W353" s="151" t="s">
        <v>688</v>
      </c>
      <c r="X353" s="104" t="s">
        <v>421</v>
      </c>
      <c r="Y353" s="129" t="s">
        <v>424</v>
      </c>
      <c r="Z353" s="104"/>
      <c r="AA353" s="105">
        <v>1</v>
      </c>
      <c r="AB353" s="103" t="s">
        <v>418</v>
      </c>
      <c r="AC353" s="152"/>
      <c r="AD353" s="107">
        <v>0.29166666666666669</v>
      </c>
      <c r="AE353" s="105">
        <v>7309</v>
      </c>
      <c r="AF353" s="105" t="s">
        <v>679</v>
      </c>
      <c r="AG353" s="105" t="s">
        <v>679</v>
      </c>
      <c r="AH353" s="15"/>
      <c r="AI353" s="126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5" t="str">
        <f>IF(BS_CONTROLE[[#This Row],[Entre - Estações]]=0, "-", BS_CONTROLE[[#This Row],[Entre - Estações]])</f>
        <v>ZYU-ZST</v>
      </c>
      <c r="AN353" s="105" t="str">
        <f>IF(BS_CONTROLE[[#This Row],[SB]]=0, "-", BS_CONTROLE[[#This Row],[SB]])</f>
        <v>ZYU206</v>
      </c>
      <c r="AO353" s="105">
        <f>IF(BS_CONTROLE[[#This Row],[SUB]]=0, "-", BS_CONTROLE[[#This Row],[SUB]])</f>
        <v>56</v>
      </c>
      <c r="AP353" s="105">
        <f>BS_CONTROLE[[#This Row],[KM - Inicio]]</f>
        <v>204.4</v>
      </c>
      <c r="AQ353" s="105">
        <f>BS_CONTROLE[[#This Row],[KM - Inicio]]</f>
        <v>204.4</v>
      </c>
      <c r="AR353" s="108">
        <v>0</v>
      </c>
      <c r="AS353" s="108">
        <v>0</v>
      </c>
      <c r="AT353" s="108">
        <v>0</v>
      </c>
      <c r="AU353" s="136"/>
      <c r="AV353" s="136"/>
      <c r="AW353" s="14"/>
      <c r="AX353" s="14"/>
      <c r="AY353" s="164">
        <f t="shared" si="36"/>
        <v>0</v>
      </c>
      <c r="AZ353" s="153"/>
      <c r="BA353" s="109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50"/>
      <c r="BG353" s="16"/>
      <c r="BH353" s="17">
        <v>0</v>
      </c>
      <c r="BI353" s="17"/>
      <c r="BJ353" s="17" t="s">
        <v>1216</v>
      </c>
      <c r="BK353" s="17" t="s">
        <v>1216</v>
      </c>
      <c r="BL353" s="16"/>
      <c r="BM353" s="130"/>
      <c r="BN353" s="130"/>
      <c r="BO353" s="130"/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8" t="str">
        <f t="shared" si="41"/>
        <v/>
      </c>
    </row>
    <row r="354" spans="1:72">
      <c r="A354" s="47" t="str">
        <f t="shared" si="37"/>
        <v>ROBSON (TF-701)46067</v>
      </c>
      <c r="B354" s="102">
        <v>46067</v>
      </c>
      <c r="C354" s="135">
        <f>IF(BS_CONTROLE[[#This Row],[DATA]]="","",WEEKNUM(BS_CONTROLE[[#This Row],[DATA]]))</f>
        <v>7</v>
      </c>
      <c r="D354" s="104" t="s">
        <v>730</v>
      </c>
      <c r="E354" s="159">
        <v>310</v>
      </c>
      <c r="F354" s="126" t="s">
        <v>719</v>
      </c>
      <c r="G354" s="142" t="str">
        <f>IF(D354="","*",VLOOKUP(F354,BS_ATIVIDADE[],3,FALSE))</f>
        <v>DORMENTE - SUBSTITUIÇÂO</v>
      </c>
      <c r="H354" s="106" t="s">
        <v>679</v>
      </c>
      <c r="I354" s="106" t="s">
        <v>679</v>
      </c>
      <c r="J354" s="105">
        <v>56</v>
      </c>
      <c r="K354" s="105">
        <v>190.3</v>
      </c>
      <c r="L354" s="105">
        <v>190.5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6">
        <v>0.375</v>
      </c>
      <c r="P354" s="106">
        <v>8.3333333333333329E-2</v>
      </c>
      <c r="Q354" s="105">
        <v>50</v>
      </c>
      <c r="R354" s="10" t="str">
        <f>IFERROR(_xlfn.XLOOKUP(F354, BS_ATIVIDADE[ATIVIDADE],BS_ATIVIDADE[UNIDADE] ), "*")</f>
        <v>Nº DE DORMENTES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5" t="s">
        <v>771</v>
      </c>
      <c r="W354" s="151" t="s">
        <v>1022</v>
      </c>
      <c r="X354" s="104" t="s">
        <v>421</v>
      </c>
      <c r="Y354" s="129" t="s">
        <v>424</v>
      </c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ZDY-ZFY</v>
      </c>
      <c r="AN354" s="105" t="str">
        <f>IF(BS_CONTROLE[[#This Row],[SB]]=0, "-", BS_CONTROLE[[#This Row],[SB]])</f>
        <v>189ZFY</v>
      </c>
      <c r="AO354" s="105">
        <f>IF(BS_CONTROLE[[#This Row],[SUB]]=0, "-", BS_CONTROLE[[#This Row],[SUB]])</f>
        <v>56</v>
      </c>
      <c r="AP354" s="105">
        <f>BS_CONTROLE[[#This Row],[KM - Inicio]]</f>
        <v>190.3</v>
      </c>
      <c r="AQ354" s="105">
        <f>BS_CONTROLE[[#This Row],[KM - Inicio]]</f>
        <v>190.3</v>
      </c>
      <c r="AR354" s="108">
        <v>0.29166666666666669</v>
      </c>
      <c r="AS354" s="108">
        <v>0</v>
      </c>
      <c r="AT354" s="108">
        <v>8.3333333333333329E-2</v>
      </c>
      <c r="AU354" s="136"/>
      <c r="AV354" s="136"/>
      <c r="AW354" s="14"/>
      <c r="AX354" s="14"/>
      <c r="AY354" s="164">
        <f t="shared" si="36"/>
        <v>8.3333333333333329E-2</v>
      </c>
      <c r="AZ354" s="153"/>
      <c r="BA354" s="109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50"/>
      <c r="BG354" s="16"/>
      <c r="BH354" s="17">
        <v>2</v>
      </c>
      <c r="BI354" s="17"/>
      <c r="BJ354" s="17" t="s">
        <v>1215</v>
      </c>
      <c r="BK354" s="17" t="s">
        <v>1215</v>
      </c>
      <c r="BL354" s="16"/>
      <c r="BM354" s="130" t="s">
        <v>445</v>
      </c>
      <c r="BN354" s="130" t="s">
        <v>445</v>
      </c>
      <c r="BO354" s="130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8" t="str">
        <f t="shared" si="41"/>
        <v>OKOK</v>
      </c>
    </row>
    <row r="355" spans="1:72">
      <c r="A355" s="47" t="str">
        <f t="shared" si="37"/>
        <v>JACIANO (TF-674)</v>
      </c>
      <c r="B355" s="102"/>
      <c r="C355" s="135" t="str">
        <f>IF(BS_CONTROLE[[#This Row],[DATA]]="","",WEEKNUM(BS_CONTROLE[[#This Row],[DATA]]))</f>
        <v/>
      </c>
      <c r="D355" s="230" t="s">
        <v>1181</v>
      </c>
      <c r="E355" s="159"/>
      <c r="F355" s="126" t="s">
        <v>719</v>
      </c>
      <c r="G355" s="142" t="str">
        <f>IF(D355="","*",VLOOKUP(F355,BS_ATIVIDADE[],3,FALSE))</f>
        <v>DORMENTE - SUBSTITUIÇÂO</v>
      </c>
      <c r="H355" s="106" t="s">
        <v>679</v>
      </c>
      <c r="I355" s="106" t="s">
        <v>679</v>
      </c>
      <c r="J355" s="105">
        <v>56</v>
      </c>
      <c r="K355" s="105">
        <v>191</v>
      </c>
      <c r="L355" s="105">
        <v>190.5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6">
        <v>0.375</v>
      </c>
      <c r="P355" s="106">
        <v>8.3333333333333329E-2</v>
      </c>
      <c r="Q355" s="105">
        <v>50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5" t="s">
        <v>771</v>
      </c>
      <c r="W355" s="151" t="s">
        <v>1022</v>
      </c>
      <c r="X355" s="104" t="s">
        <v>421</v>
      </c>
      <c r="Y355" s="129" t="s">
        <v>424</v>
      </c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ZDY-ZFY</v>
      </c>
      <c r="AN355" s="105" t="str">
        <f>IF(BS_CONTROLE[[#This Row],[SB]]=0, "-", BS_CONTROLE[[#This Row],[SB]])</f>
        <v>189ZFY</v>
      </c>
      <c r="AO355" s="105">
        <f>IF(BS_CONTROLE[[#This Row],[SUB]]=0, "-", BS_CONTROLE[[#This Row],[SUB]])</f>
        <v>56</v>
      </c>
      <c r="AP355" s="105">
        <f>BS_CONTROLE[[#This Row],[KM - Inicio]]</f>
        <v>191</v>
      </c>
      <c r="AQ355" s="105">
        <f>BS_CONTROLE[[#This Row],[KM - Inicio]]</f>
        <v>191</v>
      </c>
      <c r="AR355" s="108"/>
      <c r="AS355" s="108"/>
      <c r="AT355" s="108"/>
      <c r="AU355" s="136"/>
      <c r="AV355" s="136"/>
      <c r="AW355" s="14"/>
      <c r="AX355" s="14"/>
      <c r="AY355" s="164">
        <f t="shared" si="36"/>
        <v>0</v>
      </c>
      <c r="AZ355" s="153"/>
      <c r="BA355" s="109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50"/>
      <c r="BG355" s="16"/>
      <c r="BH355" s="17">
        <v>2</v>
      </c>
      <c r="BI355" s="17"/>
      <c r="BJ355" s="17" t="s">
        <v>1215</v>
      </c>
      <c r="BK355" s="17" t="s">
        <v>1215</v>
      </c>
      <c r="BL355" s="16"/>
      <c r="BM355" s="130"/>
      <c r="BN355" s="130"/>
      <c r="BO355" s="130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8" t="str">
        <f t="shared" si="41"/>
        <v/>
      </c>
    </row>
    <row r="356" spans="1:72" hidden="1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8" t="str">
        <f t="shared" si="41"/>
        <v/>
      </c>
    </row>
    <row r="357" spans="1:72">
      <c r="A357" s="47" t="str">
        <f t="shared" si="37"/>
        <v>E1746067</v>
      </c>
      <c r="B357" s="102">
        <v>46067</v>
      </c>
      <c r="C357" s="135">
        <f>IF(BS_CONTROLE[[#This Row],[DATA]]="","",WEEKNUM(BS_CONTROLE[[#This Row],[DATA]]))</f>
        <v>7</v>
      </c>
      <c r="D357" s="104" t="s">
        <v>691</v>
      </c>
      <c r="E357" s="159">
        <v>4</v>
      </c>
      <c r="F357" s="126" t="s">
        <v>692</v>
      </c>
      <c r="G357" s="142" t="str">
        <f>IF(D357="","*",VLOOKUP(F357,BS_ATIVIDADE[],3,FALSE))</f>
        <v>CAMINHÂO - SOLDA</v>
      </c>
      <c r="H357" s="106" t="s">
        <v>201</v>
      </c>
      <c r="I357" s="106" t="s">
        <v>201</v>
      </c>
      <c r="J357" s="105">
        <v>55</v>
      </c>
      <c r="K357" s="105">
        <v>100.95099999999999</v>
      </c>
      <c r="L357" s="105">
        <v>101.16500000000001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6">
        <v>0.39583333333333331</v>
      </c>
      <c r="P357" s="106">
        <v>0.125</v>
      </c>
      <c r="Q357" s="105">
        <v>2</v>
      </c>
      <c r="R357" s="10" t="str">
        <f>IFERROR(_xlfn.XLOOKUP(F357, BS_ATIVIDADE[ATIVIDADE],BS_ATIVIDADE[UNIDADE] ), "*")</f>
        <v>Nº DE SOLDA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5" t="s">
        <v>740</v>
      </c>
      <c r="W357" s="151" t="s">
        <v>741</v>
      </c>
      <c r="X357" s="104" t="s">
        <v>421</v>
      </c>
      <c r="Y357" s="129" t="s">
        <v>424</v>
      </c>
      <c r="Z357" s="104"/>
      <c r="AA357" s="105">
        <v>1</v>
      </c>
      <c r="AB357" s="103" t="s">
        <v>412</v>
      </c>
      <c r="AC357" s="152"/>
      <c r="AD357" s="107">
        <v>0.35416666666666669</v>
      </c>
      <c r="AE357" s="105">
        <v>6251</v>
      </c>
      <c r="AF357" s="105" t="s">
        <v>679</v>
      </c>
      <c r="AG357" s="105" t="s">
        <v>679</v>
      </c>
      <c r="AH357" s="15"/>
      <c r="AI357" s="126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5" t="str">
        <f>IF(BS_CONTROLE[[#This Row],[Entre - Estações]]=0, "-", BS_CONTROLE[[#This Row],[Entre - Estações]])</f>
        <v>ZKW-ZLU</v>
      </c>
      <c r="AN357" s="105" t="str">
        <f>IF(BS_CONTROLE[[#This Row],[SB]]=0, "-", BS_CONTROLE[[#This Row],[SB]])</f>
        <v>102ZKW2</v>
      </c>
      <c r="AO357" s="105">
        <f>IF(BS_CONTROLE[[#This Row],[SUB]]=0, "-", BS_CONTROLE[[#This Row],[SUB]])</f>
        <v>55</v>
      </c>
      <c r="AP357" s="105">
        <f>BS_CONTROLE[[#This Row],[KM - Inicio]]</f>
        <v>100.95099999999999</v>
      </c>
      <c r="AQ357" s="105">
        <f>BS_CONTROLE[[#This Row],[KM - Inicio]]</f>
        <v>100.95099999999999</v>
      </c>
      <c r="AR357" s="108">
        <v>0.34097222222222223</v>
      </c>
      <c r="AS357" s="108">
        <v>0</v>
      </c>
      <c r="AT357" s="108">
        <v>0</v>
      </c>
      <c r="AU357" s="136"/>
      <c r="AV357" s="136"/>
      <c r="AW357" s="14"/>
      <c r="AX357" s="14"/>
      <c r="AY357" s="164">
        <f t="shared" si="36"/>
        <v>0</v>
      </c>
      <c r="AZ357" s="153"/>
      <c r="BA357" s="109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50"/>
      <c r="BG357" s="16"/>
      <c r="BH357" s="17">
        <v>0</v>
      </c>
      <c r="BI357" s="17"/>
      <c r="BJ357" s="17" t="s">
        <v>1217</v>
      </c>
      <c r="BK357" s="17" t="s">
        <v>1217</v>
      </c>
      <c r="BL357" s="16"/>
      <c r="BM357" s="130"/>
      <c r="BN357" s="130"/>
      <c r="BO357" s="130"/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8" t="str">
        <f t="shared" si="41"/>
        <v/>
      </c>
    </row>
    <row r="358" spans="1:72">
      <c r="A358" s="47" t="str">
        <f t="shared" si="37"/>
        <v>W6046067</v>
      </c>
      <c r="B358" s="102">
        <v>46067</v>
      </c>
      <c r="C358" s="135">
        <f>IF(BS_CONTROLE[[#This Row],[DATA]]="","",WEEKNUM(BS_CONTROLE[[#This Row],[DATA]]))</f>
        <v>7</v>
      </c>
      <c r="D358" s="104" t="s">
        <v>758</v>
      </c>
      <c r="E358" s="159">
        <v>352</v>
      </c>
      <c r="F358" s="126" t="s">
        <v>1218</v>
      </c>
      <c r="G358" s="142" t="str">
        <f>IF(D358="","*",VLOOKUP(F358,BS_ATIVIDADE[],3,FALSE))</f>
        <v>OUTROS</v>
      </c>
      <c r="H358" s="106" t="s">
        <v>201</v>
      </c>
      <c r="I358" s="106" t="s">
        <v>201</v>
      </c>
      <c r="J358" s="105">
        <v>55</v>
      </c>
      <c r="K358" s="105">
        <v>103.6</v>
      </c>
      <c r="L358" s="105">
        <v>113.3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7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6">
        <v>0.39583333333333331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5" t="s">
        <v>906</v>
      </c>
      <c r="W358" s="151" t="s">
        <v>1219</v>
      </c>
      <c r="X358" s="104" t="s">
        <v>421</v>
      </c>
      <c r="Y358" s="129" t="s">
        <v>424</v>
      </c>
      <c r="Z358" s="104"/>
      <c r="AA358" s="105">
        <v>1</v>
      </c>
      <c r="AB358" s="103" t="s">
        <v>412</v>
      </c>
      <c r="AC358" s="152"/>
      <c r="AD358" s="107">
        <v>0.35416666666666669</v>
      </c>
      <c r="AE358" s="105">
        <v>7694</v>
      </c>
      <c r="AF358" s="105" t="s">
        <v>679</v>
      </c>
      <c r="AG358" s="105" t="s">
        <v>679</v>
      </c>
      <c r="AH358" s="15"/>
      <c r="AI358" s="126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5" t="str">
        <f>IF(BS_CONTROLE[[#This Row],[Entre - Estações]]=0, "-", BS_CONTROLE[[#This Row],[Entre - Estações]])</f>
        <v>ZKW-ZLU</v>
      </c>
      <c r="AN358" s="105">
        <f>IF(BS_CONTROLE[[#This Row],[SB]]=0, "-", BS_CONTROLE[[#This Row],[SB]])</f>
        <v>1051032</v>
      </c>
      <c r="AO358" s="105">
        <f>IF(BS_CONTROLE[[#This Row],[SUB]]=0, "-", BS_CONTROLE[[#This Row],[SUB]])</f>
        <v>55</v>
      </c>
      <c r="AP358" s="105">
        <f>BS_CONTROLE[[#This Row],[KM - Inicio]]</f>
        <v>103.6</v>
      </c>
      <c r="AQ358" s="105">
        <f>BS_CONTROLE[[#This Row],[KM - Inicio]]</f>
        <v>103.6</v>
      </c>
      <c r="AR358" s="108"/>
      <c r="AS358" s="108"/>
      <c r="AT358" s="108"/>
      <c r="AU358" s="136"/>
      <c r="AV358" s="136"/>
      <c r="AW358" s="14"/>
      <c r="AX358" s="14"/>
      <c r="AY358" s="164">
        <f t="shared" si="36"/>
        <v>0</v>
      </c>
      <c r="AZ358" s="153"/>
      <c r="BA358" s="109"/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50"/>
      <c r="BG358" s="16"/>
      <c r="BH358" s="17">
        <v>1</v>
      </c>
      <c r="BI358" s="17"/>
      <c r="BJ358" s="17" t="s">
        <v>1220</v>
      </c>
      <c r="BK358" s="17" t="s">
        <v>1220</v>
      </c>
      <c r="BL358" s="16"/>
      <c r="BM358" s="130"/>
      <c r="BN358" s="130"/>
      <c r="BO358" s="130"/>
      <c r="BP358" s="18"/>
      <c r="BQ358" s="12" t="str">
        <f t="shared" si="38"/>
        <v>Produção e Intervalo</v>
      </c>
      <c r="BR358" s="19">
        <f t="shared" si="39"/>
        <v>0</v>
      </c>
      <c r="BS358" s="19">
        <f t="shared" si="40"/>
        <v>0</v>
      </c>
      <c r="BT358" s="8" t="str">
        <f t="shared" si="41"/>
        <v/>
      </c>
    </row>
    <row r="359" spans="1:72">
      <c r="A359" s="47" t="str">
        <f t="shared" si="37"/>
        <v>DIEGO (TP-681)46067</v>
      </c>
      <c r="B359" s="102">
        <v>46067</v>
      </c>
      <c r="C359" s="135">
        <f>IF(BS_CONTROLE[[#This Row],[DATA]]="","",WEEKNUM(BS_CONTROLE[[#This Row],[DATA]]))</f>
        <v>7</v>
      </c>
      <c r="D359" s="104" t="s">
        <v>1026</v>
      </c>
      <c r="E359" s="159">
        <v>316</v>
      </c>
      <c r="F359" s="126" t="s">
        <v>868</v>
      </c>
      <c r="G359" s="142" t="str">
        <f>IF(D359="","*",VLOOKUP(F359,BS_ATIVIDADE[],3,FALSE))</f>
        <v>TRILHO - SUBSTITUIÇÂO</v>
      </c>
      <c r="H359" s="106" t="s">
        <v>679</v>
      </c>
      <c r="I359" s="106" t="s">
        <v>679</v>
      </c>
      <c r="J359" s="105">
        <v>55</v>
      </c>
      <c r="K359" s="105">
        <v>104.83</v>
      </c>
      <c r="L359" s="105" t="s">
        <v>679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7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6">
        <v>0.45833333333333331</v>
      </c>
      <c r="P359" s="106">
        <v>8.3333333333333329E-2</v>
      </c>
      <c r="Q359" s="105">
        <v>312</v>
      </c>
      <c r="R359" s="10" t="str">
        <f>IFERROR(_xlfn.XLOOKUP(F359, BS_ATIVIDADE[ATIVIDADE],BS_ATIVIDADE[UNIDADE] ), "*")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5" t="s">
        <v>906</v>
      </c>
      <c r="W359" s="151" t="s">
        <v>1027</v>
      </c>
      <c r="X359" s="104" t="s">
        <v>421</v>
      </c>
      <c r="Y359" s="129" t="s">
        <v>424</v>
      </c>
      <c r="Z359" s="104"/>
      <c r="AA359" s="105" t="s">
        <v>679</v>
      </c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5" t="str">
        <f>IF(BS_CONTROLE[[#This Row],[Entre - Estações]]=0, "-", BS_CONTROLE[[#This Row],[Entre - Estações]])</f>
        <v>ZKW-ZLU</v>
      </c>
      <c r="AN359" s="105">
        <f>IF(BS_CONTROLE[[#This Row],[SB]]=0, "-", BS_CONTROLE[[#This Row],[SB]])</f>
        <v>1051032</v>
      </c>
      <c r="AO359" s="105">
        <f>IF(BS_CONTROLE[[#This Row],[SUB]]=0, "-", BS_CONTROLE[[#This Row],[SUB]])</f>
        <v>55</v>
      </c>
      <c r="AP359" s="105">
        <f>BS_CONTROLE[[#This Row],[KM - Inicio]]</f>
        <v>104.83</v>
      </c>
      <c r="AQ359" s="105">
        <f>BS_CONTROLE[[#This Row],[KM - Inicio]]</f>
        <v>104.83</v>
      </c>
      <c r="AR359" s="108"/>
      <c r="AS359" s="108"/>
      <c r="AT359" s="108"/>
      <c r="AU359" s="136"/>
      <c r="AV359" s="136"/>
      <c r="AW359" s="14"/>
      <c r="AX359" s="14"/>
      <c r="AY359" s="164">
        <f t="shared" si="36"/>
        <v>0</v>
      </c>
      <c r="AZ359" s="153"/>
      <c r="BA359" s="109"/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50"/>
      <c r="BG359" s="16"/>
      <c r="BH359" s="17"/>
      <c r="BI359" s="17"/>
      <c r="BJ359" s="17" t="s">
        <v>1221</v>
      </c>
      <c r="BK359" s="18" t="s">
        <v>1222</v>
      </c>
      <c r="BL359" s="16"/>
      <c r="BM359" s="130"/>
      <c r="BN359" s="130"/>
      <c r="BO359" s="130"/>
      <c r="BP359" s="18"/>
      <c r="BQ359" s="12" t="str">
        <f t="shared" si="38"/>
        <v>Produção e Intervalo</v>
      </c>
      <c r="BR359" s="19">
        <f t="shared" si="39"/>
        <v>0</v>
      </c>
      <c r="BS359" s="19">
        <f t="shared" si="40"/>
        <v>0</v>
      </c>
      <c r="BT359" s="8" t="str">
        <f t="shared" si="41"/>
        <v/>
      </c>
    </row>
    <row r="360" spans="1:72">
      <c r="A360" s="47" t="str">
        <f t="shared" si="37"/>
        <v>V8946067</v>
      </c>
      <c r="B360" s="102">
        <v>46067</v>
      </c>
      <c r="C360" s="135">
        <f>IF(BS_CONTROLE[[#This Row],[DATA]]="","",WEEKNUM(BS_CONTROLE[[#This Row],[DATA]]))</f>
        <v>7</v>
      </c>
      <c r="D360" s="104" t="s">
        <v>744</v>
      </c>
      <c r="E360" s="159"/>
      <c r="F360" s="126" t="s">
        <v>687</v>
      </c>
      <c r="G360" s="142" t="str">
        <f>IF(D360="","*",VLOOKUP(F360,BS_ATIVIDADE[],3,FALSE))</f>
        <v>MECANIZAÇÃO - SOCADORA</v>
      </c>
      <c r="H360" s="106" t="s">
        <v>201</v>
      </c>
      <c r="I360" s="106" t="s">
        <v>201</v>
      </c>
      <c r="J360" s="105">
        <v>55</v>
      </c>
      <c r="K360" s="105">
        <v>146</v>
      </c>
      <c r="L360" s="105" t="s">
        <v>679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6">
        <v>0.375</v>
      </c>
      <c r="P360" s="106">
        <v>8.3333333333333329E-2</v>
      </c>
      <c r="Q360" s="105">
        <v>480</v>
      </c>
      <c r="R360" s="10" t="str">
        <f>IFERROR(_xlfn.XLOOKUP(F360, BS_ATIVIDADE[ATIVIDADE],BS_ATIVIDADE[UNIDADE] ), "*")</f>
        <v>M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51" t="s">
        <v>707</v>
      </c>
      <c r="W360" s="151" t="s">
        <v>688</v>
      </c>
      <c r="X360" s="104" t="s">
        <v>421</v>
      </c>
      <c r="Y360" s="129" t="s">
        <v>424</v>
      </c>
      <c r="Z360" s="104"/>
      <c r="AA360" s="105">
        <v>1</v>
      </c>
      <c r="AB360" s="103" t="s">
        <v>412</v>
      </c>
      <c r="AC360" s="152"/>
      <c r="AD360" s="107">
        <v>0.35416666666666669</v>
      </c>
      <c r="AE360" s="105">
        <v>6239</v>
      </c>
      <c r="AF360" s="105" t="s">
        <v>679</v>
      </c>
      <c r="AG360" s="105"/>
      <c r="AH360" s="15"/>
      <c r="AI360" s="126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5" t="str">
        <f>IF(BS_CONTROLE[[#This Row],[Entre - Estações]]=0, "-", BS_CONTROLE[[#This Row],[Entre - Estações]])</f>
        <v>ZEJ</v>
      </c>
      <c r="AN360" s="105" t="str">
        <f>IF(BS_CONTROLE[[#This Row],[SB]]=0, "-", BS_CONTROLE[[#This Row],[SB]])</f>
        <v>ZEJ2</v>
      </c>
      <c r="AO360" s="105">
        <f>IF(BS_CONTROLE[[#This Row],[SUB]]=0, "-", BS_CONTROLE[[#This Row],[SUB]])</f>
        <v>55</v>
      </c>
      <c r="AP360" s="105">
        <f>BS_CONTROLE[[#This Row],[KM - Inicio]]</f>
        <v>146</v>
      </c>
      <c r="AQ360" s="105">
        <f>BS_CONTROLE[[#This Row],[KM - Inicio]]</f>
        <v>146</v>
      </c>
      <c r="AR360" s="108"/>
      <c r="AS360" s="108"/>
      <c r="AT360" s="108"/>
      <c r="AU360" s="136"/>
      <c r="AV360" s="136"/>
      <c r="AW360" s="14"/>
      <c r="AX360" s="14"/>
      <c r="AY360" s="164">
        <f t="shared" si="36"/>
        <v>0</v>
      </c>
      <c r="AZ360" s="153"/>
      <c r="BA360" s="109"/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50"/>
      <c r="BG360" s="16"/>
      <c r="BH360" s="17">
        <v>1</v>
      </c>
      <c r="BI360" s="17"/>
      <c r="BJ360" s="17" t="s">
        <v>1223</v>
      </c>
      <c r="BK360" s="18" t="s">
        <v>1224</v>
      </c>
      <c r="BL360" s="16"/>
      <c r="BM360" s="130"/>
      <c r="BN360" s="130"/>
      <c r="BO360" s="130"/>
      <c r="BP360" s="18"/>
      <c r="BQ360" s="12" t="str">
        <f t="shared" si="38"/>
        <v>Produção e Intervalo</v>
      </c>
      <c r="BR360" s="19">
        <f t="shared" si="39"/>
        <v>0</v>
      </c>
      <c r="BS360" s="19">
        <f t="shared" si="40"/>
        <v>0</v>
      </c>
      <c r="BT360" s="8" t="str">
        <f t="shared" si="41"/>
        <v/>
      </c>
    </row>
    <row r="361" spans="1:72">
      <c r="A361" s="47" t="str">
        <f t="shared" si="37"/>
        <v>CLEBISON (TP-728)46067</v>
      </c>
      <c r="B361" s="102">
        <v>46067</v>
      </c>
      <c r="C361" s="135">
        <f>IF(BS_CONTROLE[[#This Row],[DATA]]="","",WEEKNUM(BS_CONTROLE[[#This Row],[DATA]]))</f>
        <v>7</v>
      </c>
      <c r="D361" s="104" t="s">
        <v>811</v>
      </c>
      <c r="E361" s="159">
        <v>355</v>
      </c>
      <c r="F361" s="126" t="s">
        <v>694</v>
      </c>
      <c r="G361" s="142" t="str">
        <f>IF(D361="","*",VLOOKUP(F361,BS_ATIVIDADE[],3,FALSE))</f>
        <v>SOLDA</v>
      </c>
      <c r="H361" s="106" t="s">
        <v>679</v>
      </c>
      <c r="I361" s="106" t="s">
        <v>679</v>
      </c>
      <c r="J361" s="105">
        <v>55</v>
      </c>
      <c r="K361" s="105">
        <v>148.72999999999999</v>
      </c>
      <c r="L361" s="105">
        <v>149.04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7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6">
        <v>0.45833333333333331</v>
      </c>
      <c r="P361" s="106">
        <v>8.3333333333333329E-2</v>
      </c>
      <c r="Q361" s="105">
        <v>1</v>
      </c>
      <c r="R361" s="10" t="str">
        <f>IFERROR(_xlfn.XLOOKUP(F361, BS_ATIVIDADE[ATIVIDADE],BS_ATIVIDADE[UNIDADE] ), "*")</f>
        <v>Nº DE SOLDA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5" t="s">
        <v>906</v>
      </c>
      <c r="W361" s="151" t="s">
        <v>698</v>
      </c>
      <c r="X361" s="104" t="s">
        <v>421</v>
      </c>
      <c r="Y361" s="129" t="s">
        <v>424</v>
      </c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5" t="str">
        <f>IF(BS_CONTROLE[[#This Row],[Entre - Estações]]=0, "-", BS_CONTROLE[[#This Row],[Entre - Estações]])</f>
        <v>ZEJ-ZRB</v>
      </c>
      <c r="AN361" s="105">
        <f>IF(BS_CONTROLE[[#This Row],[SB]]=0, "-", BS_CONTROLE[[#This Row],[SB]])</f>
        <v>1491482</v>
      </c>
      <c r="AO361" s="105">
        <f>IF(BS_CONTROLE[[#This Row],[SUB]]=0, "-", BS_CONTROLE[[#This Row],[SUB]])</f>
        <v>55</v>
      </c>
      <c r="AP361" s="105">
        <f>BS_CONTROLE[[#This Row],[KM - Inicio]]</f>
        <v>148.72999999999999</v>
      </c>
      <c r="AQ361" s="105">
        <f>BS_CONTROLE[[#This Row],[KM - Inicio]]</f>
        <v>148.72999999999999</v>
      </c>
      <c r="AR361" s="108"/>
      <c r="AS361" s="108"/>
      <c r="AT361" s="108"/>
      <c r="AU361" s="136"/>
      <c r="AV361" s="136"/>
      <c r="AW361" s="14"/>
      <c r="AX361" s="14"/>
      <c r="AY361" s="164">
        <f t="shared" si="36"/>
        <v>0</v>
      </c>
      <c r="AZ361" s="153"/>
      <c r="BA361" s="109"/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50"/>
      <c r="BG361" s="16"/>
      <c r="BH361" s="17">
        <v>0</v>
      </c>
      <c r="BI361" s="17"/>
      <c r="BJ361" s="17" t="s">
        <v>1225</v>
      </c>
      <c r="BK361" s="17" t="s">
        <v>1225</v>
      </c>
      <c r="BL361" s="16"/>
      <c r="BM361" s="130"/>
      <c r="BN361" s="130"/>
      <c r="BO361" s="130"/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8" t="str">
        <f t="shared" si="41"/>
        <v/>
      </c>
    </row>
    <row r="362" spans="1:72">
      <c r="A362" s="47" t="str">
        <f t="shared" si="37"/>
        <v>ISMAEL(TP-726)46067</v>
      </c>
      <c r="B362" s="102">
        <v>46067</v>
      </c>
      <c r="C362" s="135">
        <f>IF(BS_CONTROLE[[#This Row],[DATA]]="","",WEEKNUM(BS_CONTROLE[[#This Row],[DATA]]))</f>
        <v>7</v>
      </c>
      <c r="D362" s="104" t="s">
        <v>753</v>
      </c>
      <c r="E362" s="159">
        <v>356</v>
      </c>
      <c r="F362" s="126" t="s">
        <v>694</v>
      </c>
      <c r="G362" s="142" t="str">
        <f>IF(D362="","*",VLOOKUP(F362,BS_ATIVIDADE[],3,FALSE))</f>
        <v>SOLDA</v>
      </c>
      <c r="H362" s="106"/>
      <c r="I362" s="106"/>
      <c r="J362" s="105">
        <v>55</v>
      </c>
      <c r="K362" s="105">
        <v>148.72999999999999</v>
      </c>
      <c r="L362" s="105">
        <v>149.04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7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6">
        <v>0.45833333333333331</v>
      </c>
      <c r="P362" s="106">
        <v>8.3333333333333329E-2</v>
      </c>
      <c r="Q362" s="105">
        <v>1</v>
      </c>
      <c r="R362" s="10" t="str">
        <f>IFERROR(_xlfn.XLOOKUP(F362, BS_ATIVIDADE[ATIVIDADE],BS_ATIVIDADE[UNIDADE] ), "*")</f>
        <v>Nº DE SOLDA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5" t="s">
        <v>906</v>
      </c>
      <c r="W362" s="151" t="s">
        <v>698</v>
      </c>
      <c r="X362" s="104" t="s">
        <v>421</v>
      </c>
      <c r="Y362" s="129" t="s">
        <v>424</v>
      </c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ZEJ-ZRB</v>
      </c>
      <c r="AN362" s="105">
        <f>IF(BS_CONTROLE[[#This Row],[SB]]=0, "-", BS_CONTROLE[[#This Row],[SB]])</f>
        <v>1491482</v>
      </c>
      <c r="AO362" s="105">
        <f>IF(BS_CONTROLE[[#This Row],[SUB]]=0, "-", BS_CONTROLE[[#This Row],[SUB]])</f>
        <v>55</v>
      </c>
      <c r="AP362" s="105">
        <f>BS_CONTROLE[[#This Row],[KM - Inicio]]</f>
        <v>148.72999999999999</v>
      </c>
      <c r="AQ362" s="105">
        <f>BS_CONTROLE[[#This Row],[KM - Inicio]]</f>
        <v>148.72999999999999</v>
      </c>
      <c r="AR362" s="108"/>
      <c r="AS362" s="108"/>
      <c r="AT362" s="108"/>
      <c r="AU362" s="136"/>
      <c r="AV362" s="136"/>
      <c r="AW362" s="14"/>
      <c r="AX362" s="14"/>
      <c r="AY362" s="164">
        <f t="shared" si="36"/>
        <v>0</v>
      </c>
      <c r="AZ362" s="153"/>
      <c r="BA362" s="109"/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50"/>
      <c r="BG362" s="16"/>
      <c r="BH362" s="17">
        <v>0</v>
      </c>
      <c r="BI362" s="17"/>
      <c r="BJ362" s="17" t="s">
        <v>1225</v>
      </c>
      <c r="BK362" s="17" t="s">
        <v>1225</v>
      </c>
      <c r="BL362" s="16"/>
      <c r="BM362" s="130"/>
      <c r="BN362" s="130"/>
      <c r="BO362" s="130"/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8" t="str">
        <f t="shared" si="41"/>
        <v/>
      </c>
    </row>
    <row r="363" spans="1:72" hidden="1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8" t="str">
        <f t="shared" si="41"/>
        <v/>
      </c>
    </row>
    <row r="364" spans="1:72">
      <c r="A364" s="47" t="str">
        <f t="shared" si="37"/>
        <v>MATEUS (TP-809)46067</v>
      </c>
      <c r="B364" s="102">
        <v>46067</v>
      </c>
      <c r="C364" s="135">
        <f>IF(BS_CONTROLE[[#This Row],[DATA]]="","",WEEKNUM(BS_CONTROLE[[#This Row],[DATA]]))</f>
        <v>7</v>
      </c>
      <c r="D364" s="104" t="s">
        <v>1194</v>
      </c>
      <c r="E364" s="159">
        <v>358</v>
      </c>
      <c r="F364" s="126" t="s">
        <v>756</v>
      </c>
      <c r="G364" s="142" t="str">
        <f>IF(D364="","*",VLOOKUP(F364,BS_ATIVIDADE[],3,FALSE))</f>
        <v>MODERNIZAÇÃO</v>
      </c>
      <c r="H364" s="106" t="s">
        <v>679</v>
      </c>
      <c r="I364" s="106" t="s">
        <v>679</v>
      </c>
      <c r="J364" s="105">
        <v>48</v>
      </c>
      <c r="K364" s="105">
        <v>126.83</v>
      </c>
      <c r="L364" s="105" t="s">
        <v>679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6">
        <v>0.35416666666666669</v>
      </c>
      <c r="P364" s="106">
        <v>8.3333333333333329E-2</v>
      </c>
      <c r="Q364" s="105">
        <v>1</v>
      </c>
      <c r="R364" s="10" t="str">
        <f>IFERROR(_xlfn.XLOOKUP(F364, BS_ATIVIDADE[ATIVIDADE],BS_ATIVIDADE[UNIDADE] ), "*")</f>
        <v>Nº DE SOLDA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5" t="s">
        <v>1226</v>
      </c>
      <c r="W364" s="151" t="s">
        <v>698</v>
      </c>
      <c r="X364" s="104" t="s">
        <v>421</v>
      </c>
      <c r="Y364" s="129" t="s">
        <v>424</v>
      </c>
      <c r="Z364" s="104"/>
      <c r="AA364" s="105" t="s">
        <v>679</v>
      </c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5" t="str">
        <f>IF(BS_CONTROLE[[#This Row],[Entre - Estações]]=0, "-", BS_CONTROLE[[#This Row],[Entre - Estações]])</f>
        <v>ZWI-ZEM</v>
      </c>
      <c r="AN364" s="105" t="str">
        <f>IF(BS_CONTROLE[[#This Row],[SB]]=0, "-", BS_CONTROLE[[#This Row],[SB]])</f>
        <v>ZYQ1261</v>
      </c>
      <c r="AO364" s="105">
        <f>IF(BS_CONTROLE[[#This Row],[SUB]]=0, "-", BS_CONTROLE[[#This Row],[SUB]])</f>
        <v>48</v>
      </c>
      <c r="AP364" s="105">
        <f>BS_CONTROLE[[#This Row],[KM - Inicio]]</f>
        <v>126.83</v>
      </c>
      <c r="AQ364" s="105">
        <f>BS_CONTROLE[[#This Row],[KM - Inicio]]</f>
        <v>126.83</v>
      </c>
      <c r="AR364" s="108"/>
      <c r="AS364" s="108"/>
      <c r="AT364" s="108"/>
      <c r="AU364" s="136"/>
      <c r="AV364" s="136"/>
      <c r="AW364" s="14"/>
      <c r="AX364" s="14"/>
      <c r="AY364" s="164">
        <f t="shared" si="36"/>
        <v>0</v>
      </c>
      <c r="AZ364" s="153"/>
      <c r="BA364" s="109"/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50"/>
      <c r="BG364" s="16"/>
      <c r="BH364" s="17"/>
      <c r="BI364" s="17"/>
      <c r="BJ364" s="17" t="s">
        <v>1227</v>
      </c>
      <c r="BK364" s="18"/>
      <c r="BL364" s="16"/>
      <c r="BM364" s="130"/>
      <c r="BN364" s="130"/>
      <c r="BO364" s="130"/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8" t="str">
        <f t="shared" si="41"/>
        <v/>
      </c>
    </row>
    <row r="365" spans="1:72">
      <c r="A365" s="47" t="str">
        <f t="shared" si="37"/>
        <v>ADENISON (TP-810)46067</v>
      </c>
      <c r="B365" s="102">
        <v>46067</v>
      </c>
      <c r="C365" s="135">
        <f>IF(BS_CONTROLE[[#This Row],[DATA]]="","",WEEKNUM(BS_CONTROLE[[#This Row],[DATA]]))</f>
        <v>7</v>
      </c>
      <c r="D365" s="104" t="s">
        <v>1120</v>
      </c>
      <c r="E365" s="159">
        <v>359</v>
      </c>
      <c r="F365" s="126" t="s">
        <v>756</v>
      </c>
      <c r="G365" s="142" t="str">
        <f>IF(D365="","*",VLOOKUP(F365,BS_ATIVIDADE[],3,FALSE))</f>
        <v>MODERNIZAÇÃO</v>
      </c>
      <c r="H365" s="106" t="s">
        <v>679</v>
      </c>
      <c r="I365" s="106" t="s">
        <v>679</v>
      </c>
      <c r="J365" s="105">
        <v>48</v>
      </c>
      <c r="K365" s="105">
        <v>125.559</v>
      </c>
      <c r="L365" s="105" t="s">
        <v>679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7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6">
        <v>0.35416666666666669</v>
      </c>
      <c r="P365" s="106">
        <v>8.3333333333333329E-2</v>
      </c>
      <c r="Q365" s="105">
        <v>1</v>
      </c>
      <c r="R365" s="10" t="str">
        <f>IFERROR(_xlfn.XLOOKUP(F365, BS_ATIVIDADE[ATIVIDADE],BS_ATIVIDADE[UNIDADE] ), "*")</f>
        <v>Nº DE SOLDA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5" t="s">
        <v>1226</v>
      </c>
      <c r="W365" s="151" t="s">
        <v>698</v>
      </c>
      <c r="X365" s="104" t="s">
        <v>421</v>
      </c>
      <c r="Y365" s="129" t="s">
        <v>424</v>
      </c>
      <c r="Z365" s="104"/>
      <c r="AA365" s="105" t="s">
        <v>679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5" t="str">
        <f>IF(BS_CONTROLE[[#This Row],[Entre - Estações]]=0, "-", BS_CONTROLE[[#This Row],[Entre - Estações]])</f>
        <v>ZWI-ZEM</v>
      </c>
      <c r="AN365" s="105">
        <f>IF(BS_CONTROLE[[#This Row],[SB]]=0, "-", BS_CONTROLE[[#This Row],[SB]])</f>
        <v>1261251</v>
      </c>
      <c r="AO365" s="105">
        <f>IF(BS_CONTROLE[[#This Row],[SUB]]=0, "-", BS_CONTROLE[[#This Row],[SUB]])</f>
        <v>48</v>
      </c>
      <c r="AP365" s="105">
        <f>BS_CONTROLE[[#This Row],[KM - Inicio]]</f>
        <v>125.559</v>
      </c>
      <c r="AQ365" s="105">
        <f>BS_CONTROLE[[#This Row],[KM - Inicio]]</f>
        <v>125.559</v>
      </c>
      <c r="AR365" s="108"/>
      <c r="AS365" s="108"/>
      <c r="AT365" s="108"/>
      <c r="AU365" s="136"/>
      <c r="AV365" s="136"/>
      <c r="AW365" s="14"/>
      <c r="AX365" s="14"/>
      <c r="AY365" s="164">
        <f t="shared" si="36"/>
        <v>0</v>
      </c>
      <c r="AZ365" s="153"/>
      <c r="BA365" s="109"/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50"/>
      <c r="BG365" s="16"/>
      <c r="BH365" s="17"/>
      <c r="BI365" s="17"/>
      <c r="BJ365" s="17" t="s">
        <v>1227</v>
      </c>
      <c r="BK365" s="18"/>
      <c r="BL365" s="16"/>
      <c r="BM365" s="130"/>
      <c r="BN365" s="130"/>
      <c r="BO365" s="130"/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8" t="str">
        <f t="shared" si="41"/>
        <v/>
      </c>
    </row>
    <row r="366" spans="1:72">
      <c r="A366" s="47" t="str">
        <f t="shared" si="37"/>
        <v>JACIANO (TF-674)46067</v>
      </c>
      <c r="B366" s="102">
        <v>46067</v>
      </c>
      <c r="C366" s="135">
        <f>IF(BS_CONTROLE[[#This Row],[DATA]]="","",WEEKNUM(BS_CONTROLE[[#This Row],[DATA]]))</f>
        <v>7</v>
      </c>
      <c r="D366" s="104" t="s">
        <v>1181</v>
      </c>
      <c r="E366" s="159">
        <v>360</v>
      </c>
      <c r="F366" s="126" t="s">
        <v>719</v>
      </c>
      <c r="G366" s="142" t="str">
        <f>IF(D366="","*",VLOOKUP(F366,BS_ATIVIDADE[],3,FALSE))</f>
        <v>DORMENTE - SUBSTITUIÇÂO</v>
      </c>
      <c r="H366" s="106" t="s">
        <v>679</v>
      </c>
      <c r="I366" s="106"/>
      <c r="J366" s="105">
        <v>92</v>
      </c>
      <c r="K366" s="105">
        <v>66.25</v>
      </c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6">
        <v>0.41666666666666669</v>
      </c>
      <c r="P366" s="106">
        <v>8.3333333333333329E-2</v>
      </c>
      <c r="Q366" s="105">
        <v>15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5" t="s">
        <v>771</v>
      </c>
      <c r="W366" s="151" t="s">
        <v>797</v>
      </c>
      <c r="X366" s="104" t="s">
        <v>421</v>
      </c>
      <c r="Y366" s="129" t="s">
        <v>424</v>
      </c>
      <c r="Z366" s="104"/>
      <c r="AA366" s="105" t="s">
        <v>679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ZEZ</v>
      </c>
      <c r="AN366" s="105" t="str">
        <f>IF(BS_CONTROLE[[#This Row],[SB]]=0, "-", BS_CONTROLE[[#This Row],[SB]])</f>
        <v>K67ZEV2</v>
      </c>
      <c r="AO366" s="105">
        <f>IF(BS_CONTROLE[[#This Row],[SUB]]=0, "-", BS_CONTROLE[[#This Row],[SUB]])</f>
        <v>92</v>
      </c>
      <c r="AP366" s="105">
        <f>BS_CONTROLE[[#This Row],[KM - Inicio]]</f>
        <v>66.25</v>
      </c>
      <c r="AQ366" s="105">
        <f>BS_CONTROLE[[#This Row],[KM - Inicio]]</f>
        <v>66.25</v>
      </c>
      <c r="AR366" s="108"/>
      <c r="AS366" s="108"/>
      <c r="AT366" s="108"/>
      <c r="AU366" s="136"/>
      <c r="AV366" s="136"/>
      <c r="AW366" s="14"/>
      <c r="AX366" s="14"/>
      <c r="AY366" s="164">
        <f t="shared" si="36"/>
        <v>0</v>
      </c>
      <c r="AZ366" s="153"/>
      <c r="BA366" s="109"/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50"/>
      <c r="BG366" s="16"/>
      <c r="BH366" s="17"/>
      <c r="BI366" s="17"/>
      <c r="BJ366" s="17" t="s">
        <v>1228</v>
      </c>
      <c r="BK366" s="18"/>
      <c r="BL366" s="16"/>
      <c r="BM366" s="130"/>
      <c r="BN366" s="130"/>
      <c r="BO366" s="130"/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8" t="str">
        <f t="shared" si="41"/>
        <v/>
      </c>
    </row>
    <row r="367" spans="1:72">
      <c r="A367" s="47" t="str">
        <f t="shared" si="37"/>
        <v>W6146067</v>
      </c>
      <c r="B367" s="102">
        <v>46067</v>
      </c>
      <c r="C367" s="135">
        <f>IF(BS_CONTROLE[[#This Row],[DATA]]="","",WEEKNUM(BS_CONTROLE[[#This Row],[DATA]]))</f>
        <v>7</v>
      </c>
      <c r="D367" s="104" t="s">
        <v>770</v>
      </c>
      <c r="E367" s="159">
        <v>361</v>
      </c>
      <c r="F367" s="126" t="s">
        <v>678</v>
      </c>
      <c r="G367" s="142" t="str">
        <f>IF(D367="","*",VLOOKUP(F367,BS_ATIVIDADE[],3,FALSE))</f>
        <v>OUTROS</v>
      </c>
      <c r="H367" s="106" t="s">
        <v>306</v>
      </c>
      <c r="I367" s="106" t="s">
        <v>306</v>
      </c>
      <c r="J367" s="105">
        <v>92</v>
      </c>
      <c r="K367" s="105">
        <v>83.7</v>
      </c>
      <c r="L367" s="105" t="s">
        <v>679</v>
      </c>
      <c r="M367" s="1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5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6">
        <v>0.33333333333333331</v>
      </c>
      <c r="P367" s="106">
        <v>4.1666666666666664E-2</v>
      </c>
      <c r="Q367" s="172">
        <v>1</v>
      </c>
      <c r="R367" s="10" t="str">
        <f>IFERROR(_xlfn.XLOOKUP(F367, BS_ATIVIDADE[ATIVIDADE],BS_ATIVIDADE[UNIDADE] ), "*")</f>
        <v>BINÁRIO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51" t="s">
        <v>771</v>
      </c>
      <c r="W367" s="151" t="s">
        <v>772</v>
      </c>
      <c r="X367" s="104" t="s">
        <v>416</v>
      </c>
      <c r="Y367" s="129" t="s">
        <v>424</v>
      </c>
      <c r="Z367" s="104"/>
      <c r="AA367" s="105">
        <v>1</v>
      </c>
      <c r="AB367" s="103" t="s">
        <v>412</v>
      </c>
      <c r="AC367" s="126" t="s">
        <v>679</v>
      </c>
      <c r="AD367" s="107">
        <v>0.3125</v>
      </c>
      <c r="AE367" s="105">
        <v>7663</v>
      </c>
      <c r="AF367" s="107" t="s">
        <v>679</v>
      </c>
      <c r="AG367" s="107" t="s">
        <v>679</v>
      </c>
      <c r="AH367" s="15"/>
      <c r="AI367" s="126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5" t="str">
        <f>IF(BS_CONTROLE[[#This Row],[Entre - Estações]]=0, "-", BS_CONTROLE[[#This Row],[Entre - Estações]])</f>
        <v>ZXW-ZGP</v>
      </c>
      <c r="AN367" s="105" t="str">
        <f>IF(BS_CONTROLE[[#This Row],[SB]]=0, "-", BS_CONTROLE[[#This Row],[SB]])</f>
        <v>K84ZXW2</v>
      </c>
      <c r="AO367" s="105">
        <f>IF(BS_CONTROLE[[#This Row],[SUB]]=0, "-", BS_CONTROLE[[#This Row],[SUB]])</f>
        <v>92</v>
      </c>
      <c r="AP367" s="105">
        <f>BS_CONTROLE[[#This Row],[KM - Inicio]]</f>
        <v>83.7</v>
      </c>
      <c r="AQ367" s="105">
        <f>BS_CONTROLE[[#This Row],[KM - Inicio]]</f>
        <v>83.7</v>
      </c>
      <c r="AR367" s="108">
        <v>0.34513888888888888</v>
      </c>
      <c r="AS367" s="108"/>
      <c r="AT367" s="108"/>
      <c r="AU367" s="136"/>
      <c r="AV367" s="136"/>
      <c r="AW367" s="14"/>
      <c r="AX367" s="14"/>
      <c r="AY367" s="164">
        <f t="shared" si="36"/>
        <v>0</v>
      </c>
      <c r="AZ367" s="153"/>
      <c r="BA367" s="109"/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50"/>
      <c r="BG367" s="16"/>
      <c r="BH367" s="17">
        <v>0</v>
      </c>
      <c r="BI367" s="17"/>
      <c r="BJ367" s="17" t="s">
        <v>1229</v>
      </c>
      <c r="BK367" s="17" t="s">
        <v>1229</v>
      </c>
      <c r="BL367" s="16"/>
      <c r="BM367" s="130"/>
      <c r="BN367" s="130"/>
      <c r="BO367" s="130"/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8" t="str">
        <f t="shared" si="41"/>
        <v/>
      </c>
    </row>
    <row r="368" spans="1:72">
      <c r="A368" s="47" t="str">
        <f t="shared" si="37"/>
        <v>EXPANSÃO TURMA 146067</v>
      </c>
      <c r="B368" s="102">
        <v>46067</v>
      </c>
      <c r="C368" s="135">
        <f>IF(BS_CONTROLE[[#This Row],[DATA]]="","",WEEKNUM(BS_CONTROLE[[#This Row],[DATA]]))</f>
        <v>7</v>
      </c>
      <c r="D368" s="104" t="s">
        <v>701</v>
      </c>
      <c r="E368" s="159">
        <v>280</v>
      </c>
      <c r="F368" s="126" t="s">
        <v>702</v>
      </c>
      <c r="G368" s="142" t="str">
        <f>IF(D368="","*",VLOOKUP(F368,BS_ATIVIDADE[],3,FALSE))</f>
        <v>EXPANSÃO</v>
      </c>
      <c r="H368" s="106" t="s">
        <v>679</v>
      </c>
      <c r="I368" s="106"/>
      <c r="J368" s="105">
        <v>53</v>
      </c>
      <c r="K368" s="105">
        <v>108.79</v>
      </c>
      <c r="L368" s="105" t="s">
        <v>679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6">
        <v>0.35416666666666669</v>
      </c>
      <c r="P368" s="106">
        <v>6.25E-2</v>
      </c>
      <c r="Q368" s="105">
        <v>1</v>
      </c>
      <c r="R368" s="10" t="str">
        <f>IFERROR(_xlfn.XLOOKUP(F368, BS_ATIVIDADE[ATIVIDADE],BS_ATIVIDADE[UNIDADE] ), "*")</f>
        <v>Nº DE SOLDA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5" t="s">
        <v>783</v>
      </c>
      <c r="W368" s="151" t="s">
        <v>698</v>
      </c>
      <c r="X368" s="104" t="s">
        <v>421</v>
      </c>
      <c r="Y368" s="129" t="s">
        <v>424</v>
      </c>
      <c r="Z368" s="104"/>
      <c r="AA368" s="105" t="s">
        <v>679</v>
      </c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PAT-ZGM</v>
      </c>
      <c r="AN368" s="105" t="str">
        <f>IF(BS_CONTROLE[[#This Row],[SB]]=0, "-", BS_CONTROLE[[#This Row],[SB]])</f>
        <v>PAT1102</v>
      </c>
      <c r="AO368" s="105">
        <f>IF(BS_CONTROLE[[#This Row],[SUB]]=0, "-", BS_CONTROLE[[#This Row],[SUB]])</f>
        <v>53</v>
      </c>
      <c r="AP368" s="105">
        <f>BS_CONTROLE[[#This Row],[KM - Inicio]]</f>
        <v>108.79</v>
      </c>
      <c r="AQ368" s="105">
        <f>BS_CONTROLE[[#This Row],[KM - Inicio]]</f>
        <v>108.79</v>
      </c>
      <c r="AR368" s="108"/>
      <c r="AS368" s="108"/>
      <c r="AT368" s="108"/>
      <c r="AU368" s="136"/>
      <c r="AV368" s="136"/>
      <c r="AW368" s="14"/>
      <c r="AX368" s="14"/>
      <c r="AY368" s="164">
        <f t="shared" si="36"/>
        <v>0</v>
      </c>
      <c r="AZ368" s="153"/>
      <c r="BA368" s="109"/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8" t="str">
        <f t="shared" si="41"/>
        <v/>
      </c>
    </row>
    <row r="369" spans="1:72" hidden="1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8" t="str">
        <f t="shared" si="41"/>
        <v/>
      </c>
    </row>
    <row r="370" spans="1:72" hidden="1">
      <c r="A370" s="47" t="str">
        <f t="shared" si="37"/>
        <v>V9346068</v>
      </c>
      <c r="B370" s="102">
        <v>46068</v>
      </c>
      <c r="C370" s="135">
        <f>IF(BS_CONTROLE[[#This Row],[DATA]]="","",WEEKNUM(BS_CONTROLE[[#This Row],[DATA]]))</f>
        <v>8</v>
      </c>
      <c r="D370" s="104" t="s">
        <v>976</v>
      </c>
      <c r="E370" s="159">
        <v>162</v>
      </c>
      <c r="F370" s="126" t="s">
        <v>687</v>
      </c>
      <c r="G370" s="142" t="str">
        <f>IF(D370="","*",VLOOKUP(F370,BS_ATIVIDADE[],3,FALSE))</f>
        <v>MECANIZAÇÃO - SOCADORA</v>
      </c>
      <c r="H370" s="105" t="s">
        <v>104</v>
      </c>
      <c r="I370" s="105" t="s">
        <v>104</v>
      </c>
      <c r="J370" s="105">
        <v>56</v>
      </c>
      <c r="K370" s="105">
        <v>204.4</v>
      </c>
      <c r="L370" s="105">
        <v>205.8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6">
        <v>0.375</v>
      </c>
      <c r="P370" s="106">
        <v>8.3333333333333329E-2</v>
      </c>
      <c r="Q370" s="105">
        <v>200</v>
      </c>
      <c r="R370" s="10" t="str">
        <f>IFERROR(_xlfn.XLOOKUP(F370, BS_ATIVIDADE[ATIVIDADE],BS_ATIVIDADE[UNIDADE] ), "*")</f>
        <v>M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771</v>
      </c>
      <c r="W370" s="151" t="s">
        <v>688</v>
      </c>
      <c r="X370" s="104" t="s">
        <v>421</v>
      </c>
      <c r="Y370" s="129" t="s">
        <v>424</v>
      </c>
      <c r="Z370" s="104"/>
      <c r="AA370" s="105">
        <v>1</v>
      </c>
      <c r="AB370" s="103" t="s">
        <v>418</v>
      </c>
      <c r="AC370" s="152"/>
      <c r="AD370" s="107">
        <v>0.29166666666666669</v>
      </c>
      <c r="AE370" s="105">
        <v>7309</v>
      </c>
      <c r="AF370" s="105" t="s">
        <v>679</v>
      </c>
      <c r="AG370" s="105" t="s">
        <v>679</v>
      </c>
      <c r="AH370" s="15"/>
      <c r="AI370" s="126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5" t="str">
        <f>IF(BS_CONTROLE[[#This Row],[Entre - Estações]]=0, "-", BS_CONTROLE[[#This Row],[Entre - Estações]])</f>
        <v>ZYU-ZST</v>
      </c>
      <c r="AN370" s="105" t="str">
        <f>IF(BS_CONTROLE[[#This Row],[SB]]=0, "-", BS_CONTROLE[[#This Row],[SB]])</f>
        <v>ZYU206</v>
      </c>
      <c r="AO370" s="105">
        <f>IF(BS_CONTROLE[[#This Row],[SUB]]=0, "-", BS_CONTROLE[[#This Row],[SUB]])</f>
        <v>56</v>
      </c>
      <c r="AP370" s="105">
        <f>BS_CONTROLE[[#This Row],[KM - Inicio]]</f>
        <v>204.4</v>
      </c>
      <c r="AQ370" s="105">
        <f>BS_CONTROLE[[#This Row],[KM - Inicio]]</f>
        <v>204.4</v>
      </c>
      <c r="AR370" s="108"/>
      <c r="AS370" s="108"/>
      <c r="AT370" s="108"/>
      <c r="AU370" s="136"/>
      <c r="AV370" s="136"/>
      <c r="AW370" s="14"/>
      <c r="AX370" s="14"/>
      <c r="AY370" s="164">
        <f t="shared" si="36"/>
        <v>0</v>
      </c>
      <c r="AZ370" s="153"/>
      <c r="BA370" s="109"/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8" t="str">
        <f t="shared" si="41"/>
        <v/>
      </c>
    </row>
    <row r="371" spans="1:72" hidden="1">
      <c r="A371" s="47" t="str">
        <f t="shared" si="37"/>
        <v>E1746068</v>
      </c>
      <c r="B371" s="102">
        <v>46068</v>
      </c>
      <c r="C371" s="135">
        <f>IF(BS_CONTROLE[[#This Row],[DATA]]="","",WEEKNUM(BS_CONTROLE[[#This Row],[DATA]]))</f>
        <v>8</v>
      </c>
      <c r="D371" s="104" t="s">
        <v>691</v>
      </c>
      <c r="E371" s="159">
        <v>4</v>
      </c>
      <c r="F371" s="126" t="s">
        <v>692</v>
      </c>
      <c r="G371" s="142" t="str">
        <f>IF(D371="","*",VLOOKUP(F371,BS_ATIVIDADE[],3,FALSE))</f>
        <v>CAMINHÂO - SOLDA</v>
      </c>
      <c r="H371" s="106" t="s">
        <v>201</v>
      </c>
      <c r="I371" s="106" t="s">
        <v>201</v>
      </c>
      <c r="J371" s="105">
        <v>55</v>
      </c>
      <c r="K371" s="105">
        <v>100.95099999999999</v>
      </c>
      <c r="L371" s="105">
        <v>101.16500000000001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6">
        <v>0.39583333333333331</v>
      </c>
      <c r="P371" s="106">
        <v>0.125</v>
      </c>
      <c r="Q371" s="105">
        <v>2</v>
      </c>
      <c r="R371" s="10" t="str">
        <f>IFERROR(_xlfn.XLOOKUP(F371, BS_ATIVIDADE[ATIVIDADE],BS_ATIVIDADE[UNIDADE] ), "*")</f>
        <v>Nº DE SOLDA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5" t="s">
        <v>740</v>
      </c>
      <c r="W371" s="151" t="s">
        <v>741</v>
      </c>
      <c r="X371" s="104" t="s">
        <v>421</v>
      </c>
      <c r="Y371" s="129" t="s">
        <v>424</v>
      </c>
      <c r="Z371" s="104"/>
      <c r="AA371" s="105">
        <v>1</v>
      </c>
      <c r="AB371" s="103" t="s">
        <v>412</v>
      </c>
      <c r="AC371" s="152"/>
      <c r="AD371" s="107">
        <v>0.35416666666666669</v>
      </c>
      <c r="AE371" s="105">
        <v>6251</v>
      </c>
      <c r="AF371" s="105" t="s">
        <v>679</v>
      </c>
      <c r="AG371" s="105" t="s">
        <v>679</v>
      </c>
      <c r="AH371" s="15"/>
      <c r="AI371" s="126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5" t="str">
        <f>IF(BS_CONTROLE[[#This Row],[Entre - Estações]]=0, "-", BS_CONTROLE[[#This Row],[Entre - Estações]])</f>
        <v>ZKW-ZLU</v>
      </c>
      <c r="AN371" s="105" t="str">
        <f>IF(BS_CONTROLE[[#This Row],[SB]]=0, "-", BS_CONTROLE[[#This Row],[SB]])</f>
        <v>102ZKW2</v>
      </c>
      <c r="AO371" s="105">
        <f>IF(BS_CONTROLE[[#This Row],[SUB]]=0, "-", BS_CONTROLE[[#This Row],[SUB]])</f>
        <v>55</v>
      </c>
      <c r="AP371" s="105">
        <f>BS_CONTROLE[[#This Row],[KM - Inicio]]</f>
        <v>100.95099999999999</v>
      </c>
      <c r="AQ371" s="105">
        <f>BS_CONTROLE[[#This Row],[KM - Inicio]]</f>
        <v>100.95099999999999</v>
      </c>
      <c r="AR371" s="108"/>
      <c r="AS371" s="108"/>
      <c r="AT371" s="108"/>
      <c r="AU371" s="136"/>
      <c r="AV371" s="136"/>
      <c r="AW371" s="14"/>
      <c r="AX371" s="14"/>
      <c r="AY371" s="164">
        <f t="shared" si="36"/>
        <v>0</v>
      </c>
      <c r="AZ371" s="153"/>
      <c r="BA371" s="109"/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8" t="str">
        <f t="shared" si="41"/>
        <v/>
      </c>
    </row>
    <row r="372" spans="1:72" hidden="1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8" t="str">
        <f t="shared" si="41"/>
        <v/>
      </c>
    </row>
    <row r="373" spans="1:72" hidden="1">
      <c r="A373" s="47" t="str">
        <f t="shared" si="37"/>
        <v>EXPANSÃO TURMA 146069</v>
      </c>
      <c r="B373" s="102">
        <v>46069</v>
      </c>
      <c r="C373" s="135">
        <f>IF(BS_CONTROLE[[#This Row],[DATA]]="","",WEEKNUM(BS_CONTROLE[[#This Row],[DATA]]))</f>
        <v>8</v>
      </c>
      <c r="D373" s="104" t="s">
        <v>701</v>
      </c>
      <c r="E373" s="159">
        <v>185</v>
      </c>
      <c r="F373" s="126" t="s">
        <v>702</v>
      </c>
      <c r="G373" s="142" t="str">
        <f>IF(D373="","*",VLOOKUP(F373,BS_ATIVIDADE[],3,FALSE))</f>
        <v>EXPANSÃO</v>
      </c>
      <c r="H373" s="106" t="s">
        <v>679</v>
      </c>
      <c r="I373" s="106" t="s">
        <v>679</v>
      </c>
      <c r="J373" s="105">
        <v>170</v>
      </c>
      <c r="K373" s="105">
        <v>110.35</v>
      </c>
      <c r="L373" s="105">
        <v>112.3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6">
        <v>0.35416666666666669</v>
      </c>
      <c r="P373" s="106">
        <v>0.125</v>
      </c>
      <c r="Q373" s="105">
        <v>1</v>
      </c>
      <c r="R373" s="10" t="str">
        <f>IFERROR(_xlfn.XLOOKUP(F373, BS_ATIVIDADE[ATIVIDADE],BS_ATIVIDADE[UNIDADE] ), "*")</f>
        <v>Nº DE SOLDA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5" t="s">
        <v>959</v>
      </c>
      <c r="W373" s="151" t="s">
        <v>1163</v>
      </c>
      <c r="X373" s="104" t="s">
        <v>421</v>
      </c>
      <c r="Y373" s="129"/>
      <c r="Z373" s="104"/>
      <c r="AA373" s="105" t="s">
        <v>679</v>
      </c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EXPANSÃO - SOLDA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5" t="str">
        <f>IF(BS_CONTROLE[[#This Row],[Entre - Estações]]=0, "-", BS_CONTROLE[[#This Row],[Entre - Estações]])</f>
        <v>ZCD</v>
      </c>
      <c r="AN373" s="105" t="str">
        <f>IF(BS_CONTROLE[[#This Row],[SB]]=0, "-", BS_CONTROLE[[#This Row],[SB]])</f>
        <v>109ZCD2</v>
      </c>
      <c r="AO373" s="105">
        <f>IF(BS_CONTROLE[[#This Row],[SUB]]=0, "-", BS_CONTROLE[[#This Row],[SUB]])</f>
        <v>170</v>
      </c>
      <c r="AP373" s="105">
        <f>BS_CONTROLE[[#This Row],[KM - Inicio]]</f>
        <v>110.35</v>
      </c>
      <c r="AQ373" s="105">
        <f>BS_CONTROLE[[#This Row],[KM - Inicio]]</f>
        <v>110.35</v>
      </c>
      <c r="AR373" s="108"/>
      <c r="AS373" s="108"/>
      <c r="AT373" s="108"/>
      <c r="AU373" s="136"/>
      <c r="AV373" s="136"/>
      <c r="AW373" s="14"/>
      <c r="AX373" s="14"/>
      <c r="AY373" s="164">
        <f t="shared" si="36"/>
        <v>0</v>
      </c>
      <c r="AZ373" s="153"/>
      <c r="BA373" s="109"/>
      <c r="BB373" s="10" t="str">
        <f>IFERROR(_xlfn.XLOOKUP(AI373, BS_ATIVIDADE[ATIVIDADE],BS_ATIVIDADE[UNIDADE] ), "*")</f>
        <v>Nº DE SOLDA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8"/>
        <v>Produção e Intervalo</v>
      </c>
      <c r="BR373" s="19">
        <f t="shared" si="39"/>
        <v>0</v>
      </c>
      <c r="BS373" s="19">
        <f t="shared" si="40"/>
        <v>0</v>
      </c>
      <c r="BT373" s="8" t="str">
        <f t="shared" si="41"/>
        <v/>
      </c>
    </row>
    <row r="374" spans="1:72" hidden="1">
      <c r="A374" s="47" t="str">
        <f t="shared" si="37"/>
        <v>KLECIO (TP-699)46069</v>
      </c>
      <c r="B374" s="102">
        <v>46069</v>
      </c>
      <c r="C374" s="135">
        <f>IF(BS_CONTROLE[[#This Row],[DATA]]="","",WEEKNUM(BS_CONTROLE[[#This Row],[DATA]]))</f>
        <v>8</v>
      </c>
      <c r="D374" s="104" t="s">
        <v>693</v>
      </c>
      <c r="E374" s="159"/>
      <c r="F374" s="126" t="s">
        <v>694</v>
      </c>
      <c r="G374" s="142" t="str">
        <f>IF(D374="","*",VLOOKUP(F374,BS_ATIVIDADE[],3,FALSE))</f>
        <v>SOLDA</v>
      </c>
      <c r="H374" s="106" t="s">
        <v>679</v>
      </c>
      <c r="I374" s="106" t="s">
        <v>679</v>
      </c>
      <c r="J374" s="105">
        <v>68</v>
      </c>
      <c r="K374" s="105">
        <v>77.212999999999994</v>
      </c>
      <c r="L374" s="105" t="s">
        <v>679</v>
      </c>
      <c r="M374" s="127" t="s">
        <v>1230</v>
      </c>
      <c r="N374" s="127" t="s">
        <v>1231</v>
      </c>
      <c r="O374" s="106">
        <v>0.375</v>
      </c>
      <c r="P374" s="106">
        <v>6.25E-2</v>
      </c>
      <c r="Q374" s="105">
        <v>1</v>
      </c>
      <c r="R374" s="10" t="str">
        <f>IFERROR(_xlfn.XLOOKUP(F374, BS_ATIVIDADE[ATIVIDADE],BS_ATIVIDADE[UNIDADE] ), "*")</f>
        <v>Nº DE SOLDA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5" t="s">
        <v>697</v>
      </c>
      <c r="W374" s="151" t="s">
        <v>698</v>
      </c>
      <c r="X374" s="104" t="s">
        <v>421</v>
      </c>
      <c r="Y374" s="129"/>
      <c r="Z374" s="104"/>
      <c r="AA374" s="105" t="s">
        <v>679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ZAC-S</v>
      </c>
      <c r="AN374" s="105" t="str">
        <f>IF(BS_CONTROLE[[#This Row],[SB]]=0, "-", BS_CONTROLE[[#This Row],[SB]])</f>
        <v>ZACS</v>
      </c>
      <c r="AO374" s="105">
        <f>IF(BS_CONTROLE[[#This Row],[SUB]]=0, "-", BS_CONTROLE[[#This Row],[SUB]])</f>
        <v>68</v>
      </c>
      <c r="AP374" s="105">
        <f>BS_CONTROLE[[#This Row],[KM - Inicio]]</f>
        <v>77.212999999999994</v>
      </c>
      <c r="AQ374" s="105">
        <f>BS_CONTROLE[[#This Row],[KM - Inicio]]</f>
        <v>77.212999999999994</v>
      </c>
      <c r="AR374" s="108"/>
      <c r="AS374" s="108"/>
      <c r="AT374" s="108"/>
      <c r="AU374" s="136"/>
      <c r="AV374" s="136"/>
      <c r="AW374" s="14"/>
      <c r="AX374" s="14"/>
      <c r="AY374" s="164">
        <f t="shared" si="36"/>
        <v>0</v>
      </c>
      <c r="AZ374" s="153"/>
      <c r="BA374" s="109"/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8" t="str">
        <f t="shared" si="41"/>
        <v/>
      </c>
    </row>
    <row r="375" spans="1:72" hidden="1">
      <c r="A375" s="47" t="str">
        <f t="shared" si="37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6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8"/>
        <v>Aderente</v>
      </c>
      <c r="BR375" s="19" t="str">
        <f t="shared" si="39"/>
        <v>*</v>
      </c>
      <c r="BS375" s="19" t="str">
        <f t="shared" si="40"/>
        <v>*</v>
      </c>
      <c r="BT375" s="8" t="str">
        <f t="shared" si="41"/>
        <v/>
      </c>
    </row>
    <row r="376" spans="1:72" hidden="1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8" t="str">
        <f t="shared" si="41"/>
        <v/>
      </c>
    </row>
    <row r="377" spans="1:72" hidden="1">
      <c r="A377" s="47" t="str">
        <f t="shared" si="37"/>
        <v>ROGÉRIO (TP-730)46069</v>
      </c>
      <c r="B377" s="102">
        <v>46069</v>
      </c>
      <c r="C377" s="135">
        <f>IF(BS_CONTROLE[[#This Row],[DATA]]="","",WEEKNUM(BS_CONTROLE[[#This Row],[DATA]]))</f>
        <v>8</v>
      </c>
      <c r="D377" s="104" t="s">
        <v>855</v>
      </c>
      <c r="E377" s="159">
        <v>81</v>
      </c>
      <c r="F377" s="126" t="s">
        <v>719</v>
      </c>
      <c r="G377" s="142" t="str">
        <f>IF(D377="","*",VLOOKUP(F377,BS_ATIVIDADE[],3,FALSE))</f>
        <v>DORMENTE - SUBSTITUIÇÂO</v>
      </c>
      <c r="H377" s="106" t="s">
        <v>679</v>
      </c>
      <c r="I377" s="106" t="s">
        <v>679</v>
      </c>
      <c r="J377" s="105">
        <v>56</v>
      </c>
      <c r="K377" s="105">
        <v>206.9</v>
      </c>
      <c r="L377" s="105">
        <v>205.9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6">
        <v>0.41666666666666669</v>
      </c>
      <c r="P377" s="106">
        <v>8.3333333333333329E-2</v>
      </c>
      <c r="Q377" s="105">
        <v>65</v>
      </c>
      <c r="R377" s="10" t="str">
        <f>IFERROR(_xlfn.XLOOKUP(F377, BS_ATIVIDADE[ATIVIDADE],BS_ATIVIDADE[UNIDADE] ), "*")</f>
        <v>Nº DE DORMENTES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5" t="s">
        <v>771</v>
      </c>
      <c r="W377" s="151" t="s">
        <v>1022</v>
      </c>
      <c r="X377" s="104" t="s">
        <v>421</v>
      </c>
      <c r="Y377" s="129"/>
      <c r="Z377" s="104"/>
      <c r="AA377" s="105" t="s">
        <v>679</v>
      </c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5" t="str">
        <f>IF(BS_CONTROLE[[#This Row],[Entre - Estações]]=0, "-", BS_CONTROLE[[#This Row],[Entre - Estações]])</f>
        <v>ZYU-ZST</v>
      </c>
      <c r="AN377" s="105" t="str">
        <f>IF(BS_CONTROLE[[#This Row],[SB]]=0, "-", BS_CONTROLE[[#This Row],[SB]])</f>
        <v>206ZST</v>
      </c>
      <c r="AO377" s="105">
        <f>IF(BS_CONTROLE[[#This Row],[SUB]]=0, "-", BS_CONTROLE[[#This Row],[SUB]])</f>
        <v>56</v>
      </c>
      <c r="AP377" s="105">
        <f>BS_CONTROLE[[#This Row],[KM - Inicio]]</f>
        <v>206.9</v>
      </c>
      <c r="AQ377" s="105">
        <f>BS_CONTROLE[[#This Row],[KM - Inicio]]</f>
        <v>206.9</v>
      </c>
      <c r="AR377" s="108"/>
      <c r="AS377" s="108"/>
      <c r="AT377" s="108"/>
      <c r="AU377" s="136"/>
      <c r="AV377" s="136"/>
      <c r="AW377" s="14"/>
      <c r="AX377" s="14"/>
      <c r="AY377" s="164">
        <f t="shared" si="36"/>
        <v>0</v>
      </c>
      <c r="AZ377" s="153"/>
      <c r="BA377" s="109"/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8" t="str">
        <f t="shared" si="41"/>
        <v/>
      </c>
    </row>
    <row r="378" spans="1:72" hidden="1">
      <c r="A378" s="47" t="str">
        <f t="shared" si="37"/>
        <v>V9346069</v>
      </c>
      <c r="B378" s="102">
        <v>46069</v>
      </c>
      <c r="C378" s="135">
        <f>IF(BS_CONTROLE[[#This Row],[DATA]]="","",WEEKNUM(BS_CONTROLE[[#This Row],[DATA]]))</f>
        <v>8</v>
      </c>
      <c r="D378" s="104" t="s">
        <v>976</v>
      </c>
      <c r="E378" s="159">
        <v>162</v>
      </c>
      <c r="F378" s="126" t="s">
        <v>687</v>
      </c>
      <c r="G378" s="142" t="str">
        <f>IF(D378="","*",VLOOKUP(F378,BS_ATIVIDADE[],3,FALSE))</f>
        <v>MECANIZAÇÃO - SOCADORA</v>
      </c>
      <c r="H378" s="105" t="s">
        <v>104</v>
      </c>
      <c r="I378" s="105" t="s">
        <v>104</v>
      </c>
      <c r="J378" s="105">
        <v>56</v>
      </c>
      <c r="K378" s="105">
        <v>204.4</v>
      </c>
      <c r="L378" s="105">
        <v>205.8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6">
        <v>0.375</v>
      </c>
      <c r="P378" s="106">
        <v>0.125</v>
      </c>
      <c r="Q378" s="105">
        <v>200</v>
      </c>
      <c r="R378" s="10" t="str">
        <f>IFERROR(_xlfn.XLOOKUP(F378, BS_ATIVIDADE[ATIVIDADE],BS_ATIVIDADE[UNIDADE] ), "*")</f>
        <v>M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5" t="s">
        <v>771</v>
      </c>
      <c r="W378" s="151" t="s">
        <v>688</v>
      </c>
      <c r="X378" s="104" t="s">
        <v>416</v>
      </c>
      <c r="Y378" s="129"/>
      <c r="Z378" s="104"/>
      <c r="AA378" s="105">
        <v>1</v>
      </c>
      <c r="AB378" s="103" t="s">
        <v>418</v>
      </c>
      <c r="AC378" s="152"/>
      <c r="AD378" s="107">
        <v>0.29166666666666669</v>
      </c>
      <c r="AE378" s="105">
        <v>7309</v>
      </c>
      <c r="AF378" s="105" t="s">
        <v>679</v>
      </c>
      <c r="AG378" s="105" t="s">
        <v>679</v>
      </c>
      <c r="AH378" s="15"/>
      <c r="AI378" s="126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5" t="str">
        <f>IF(BS_CONTROLE[[#This Row],[Entre - Estações]]=0, "-", BS_CONTROLE[[#This Row],[Entre - Estações]])</f>
        <v>ZYU-ZST</v>
      </c>
      <c r="AN378" s="105" t="str">
        <f>IF(BS_CONTROLE[[#This Row],[SB]]=0, "-", BS_CONTROLE[[#This Row],[SB]])</f>
        <v>ZYU206</v>
      </c>
      <c r="AO378" s="105">
        <f>IF(BS_CONTROLE[[#This Row],[SUB]]=0, "-", BS_CONTROLE[[#This Row],[SUB]])</f>
        <v>56</v>
      </c>
      <c r="AP378" s="105">
        <f>BS_CONTROLE[[#This Row],[KM - Inicio]]</f>
        <v>204.4</v>
      </c>
      <c r="AQ378" s="105">
        <f>BS_CONTROLE[[#This Row],[KM - Inicio]]</f>
        <v>204.4</v>
      </c>
      <c r="AR378" s="108"/>
      <c r="AS378" s="108"/>
      <c r="AT378" s="108"/>
      <c r="AU378" s="136"/>
      <c r="AV378" s="136"/>
      <c r="AW378" s="14"/>
      <c r="AX378" s="14"/>
      <c r="AY378" s="164">
        <f t="shared" si="36"/>
        <v>0</v>
      </c>
      <c r="AZ378" s="153"/>
      <c r="BA378" s="109"/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8"/>
        <v>Produção e Intervalo</v>
      </c>
      <c r="BR378" s="19">
        <f t="shared" si="39"/>
        <v>0</v>
      </c>
      <c r="BS378" s="19">
        <f t="shared" si="40"/>
        <v>0</v>
      </c>
      <c r="BT378" s="8" t="str">
        <f t="shared" si="41"/>
        <v/>
      </c>
    </row>
    <row r="379" spans="1:72" hidden="1">
      <c r="A379" s="47" t="str">
        <f t="shared" si="37"/>
        <v>W5946069</v>
      </c>
      <c r="B379" s="102">
        <v>46069</v>
      </c>
      <c r="C379" s="135">
        <f>IF(BS_CONTROLE[[#This Row],[DATA]]="","",WEEKNUM(BS_CONTROLE[[#This Row],[DATA]]))</f>
        <v>8</v>
      </c>
      <c r="D379" s="104" t="s">
        <v>724</v>
      </c>
      <c r="E379" s="159">
        <v>373</v>
      </c>
      <c r="F379" s="126" t="s">
        <v>759</v>
      </c>
      <c r="G379" s="142" t="str">
        <f>IF(D379="","*",VLOOKUP(F379,BS_ATIVIDADE[],3,FALSE))</f>
        <v>OUTROS</v>
      </c>
      <c r="H379" s="105" t="s">
        <v>104</v>
      </c>
      <c r="I379" s="105" t="s">
        <v>104</v>
      </c>
      <c r="J379" s="105">
        <v>49</v>
      </c>
      <c r="K379" s="105">
        <v>203.8</v>
      </c>
      <c r="L379" s="105">
        <v>202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6">
        <v>0.39583333333333331</v>
      </c>
      <c r="P379" s="106">
        <v>4.1666666666666664E-2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5" t="s">
        <v>771</v>
      </c>
      <c r="W379" s="151" t="s">
        <v>1232</v>
      </c>
      <c r="X379" s="104" t="s">
        <v>421</v>
      </c>
      <c r="Y379" s="129"/>
      <c r="Z379" s="104"/>
      <c r="AA379" s="105">
        <v>1</v>
      </c>
      <c r="AB379" s="103" t="s">
        <v>412</v>
      </c>
      <c r="AC379" s="152"/>
      <c r="AD379" s="107">
        <v>0.29166666666666669</v>
      </c>
      <c r="AE379" s="105">
        <v>7629</v>
      </c>
      <c r="AF379" s="105" t="s">
        <v>679</v>
      </c>
      <c r="AG379" s="105"/>
      <c r="AH379" s="15"/>
      <c r="AI379" s="126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5" t="str">
        <f>IF(BS_CONTROLE[[#This Row],[Entre - Estações]]=0, "-", BS_CONTROLE[[#This Row],[Entre - Estações]])</f>
        <v>ZYU</v>
      </c>
      <c r="AN379" s="105" t="str">
        <f>IF(BS_CONTROLE[[#This Row],[SB]]=0, "-", BS_CONTROLE[[#This Row],[SB]])</f>
        <v>ZYU1</v>
      </c>
      <c r="AO379" s="105">
        <f>IF(BS_CONTROLE[[#This Row],[SUB]]=0, "-", BS_CONTROLE[[#This Row],[SUB]])</f>
        <v>49</v>
      </c>
      <c r="AP379" s="105">
        <f>BS_CONTROLE[[#This Row],[KM - Inicio]]</f>
        <v>203.8</v>
      </c>
      <c r="AQ379" s="105">
        <f>BS_CONTROLE[[#This Row],[KM - Inicio]]</f>
        <v>203.8</v>
      </c>
      <c r="AR379" s="108"/>
      <c r="AS379" s="108"/>
      <c r="AT379" s="108"/>
      <c r="AU379" s="136"/>
      <c r="AV379" s="136"/>
      <c r="AW379" s="14"/>
      <c r="AX379" s="14"/>
      <c r="AY379" s="164">
        <f t="shared" si="36"/>
        <v>0</v>
      </c>
      <c r="AZ379" s="153"/>
      <c r="BA379" s="109"/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8"/>
        <v>Produção e Intervalo</v>
      </c>
      <c r="BR379" s="19">
        <f t="shared" si="39"/>
        <v>0</v>
      </c>
      <c r="BS379" s="19">
        <f t="shared" si="40"/>
        <v>0</v>
      </c>
      <c r="BT379" s="8" t="str">
        <f t="shared" si="41"/>
        <v/>
      </c>
    </row>
    <row r="380" spans="1:72" hidden="1">
      <c r="A380" s="47" t="str">
        <f t="shared" si="37"/>
        <v>ROBSON (TF-701)46069</v>
      </c>
      <c r="B380" s="102">
        <v>46069</v>
      </c>
      <c r="C380" s="135">
        <f>IF(BS_CONTROLE[[#This Row],[DATA]]="","",WEEKNUM(BS_CONTROLE[[#This Row],[DATA]]))</f>
        <v>8</v>
      </c>
      <c r="D380" s="104" t="s">
        <v>730</v>
      </c>
      <c r="E380" s="159">
        <v>310</v>
      </c>
      <c r="F380" s="126" t="s">
        <v>719</v>
      </c>
      <c r="G380" s="142" t="str">
        <f>IF(D380="","*",VLOOKUP(F380,BS_ATIVIDADE[],3,FALSE))</f>
        <v>DORMENTE - SUBSTITUIÇÂO</v>
      </c>
      <c r="H380" s="106" t="s">
        <v>679</v>
      </c>
      <c r="I380" s="106" t="s">
        <v>679</v>
      </c>
      <c r="J380" s="105">
        <v>56</v>
      </c>
      <c r="K380" s="105">
        <v>190.3</v>
      </c>
      <c r="L380" s="105">
        <v>190.5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6">
        <v>0.375</v>
      </c>
      <c r="P380" s="106">
        <v>8.3333333333333329E-2</v>
      </c>
      <c r="Q380" s="105">
        <v>50</v>
      </c>
      <c r="R380" s="10" t="str">
        <f>IFERROR(_xlfn.XLOOKUP(F380, BS_ATIVIDADE[ATIVIDADE],BS_ATIVIDADE[UNIDADE] ), "*")</f>
        <v>Nº DE DORMENTES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5" t="s">
        <v>771</v>
      </c>
      <c r="W380" s="151" t="s">
        <v>1022</v>
      </c>
      <c r="X380" s="104" t="s">
        <v>421</v>
      </c>
      <c r="Y380" s="129"/>
      <c r="Z380" s="104"/>
      <c r="AA380" s="105" t="s">
        <v>679</v>
      </c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5" t="str">
        <f>IF(BS_CONTROLE[[#This Row],[Entre - Estações]]=0, "-", BS_CONTROLE[[#This Row],[Entre - Estações]])</f>
        <v>ZDY-ZFY</v>
      </c>
      <c r="AN380" s="105" t="str">
        <f>IF(BS_CONTROLE[[#This Row],[SB]]=0, "-", BS_CONTROLE[[#This Row],[SB]])</f>
        <v>189ZFY</v>
      </c>
      <c r="AO380" s="105">
        <f>IF(BS_CONTROLE[[#This Row],[SUB]]=0, "-", BS_CONTROLE[[#This Row],[SUB]])</f>
        <v>56</v>
      </c>
      <c r="AP380" s="105">
        <f>BS_CONTROLE[[#This Row],[KM - Inicio]]</f>
        <v>190.3</v>
      </c>
      <c r="AQ380" s="105">
        <f>BS_CONTROLE[[#This Row],[KM - Inicio]]</f>
        <v>190.3</v>
      </c>
      <c r="AR380" s="108"/>
      <c r="AS380" s="108"/>
      <c r="AT380" s="108"/>
      <c r="AU380" s="136"/>
      <c r="AV380" s="136"/>
      <c r="AW380" s="14"/>
      <c r="AX380" s="14"/>
      <c r="AY380" s="164">
        <f t="shared" si="36"/>
        <v>0</v>
      </c>
      <c r="AZ380" s="153"/>
      <c r="BA380" s="109"/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8" t="str">
        <f t="shared" si="41"/>
        <v/>
      </c>
    </row>
    <row r="381" spans="1:72" hidden="1">
      <c r="A381" s="47" t="str">
        <f t="shared" si="37"/>
        <v>JACIANO (TF-674)46069</v>
      </c>
      <c r="B381" s="102">
        <v>46069</v>
      </c>
      <c r="C381" s="135">
        <f>IF(BS_CONTROLE[[#This Row],[DATA]]="","",WEEKNUM(BS_CONTROLE[[#This Row],[DATA]]))</f>
        <v>8</v>
      </c>
      <c r="D381" s="104" t="s">
        <v>1181</v>
      </c>
      <c r="E381" s="159"/>
      <c r="F381" s="126" t="s">
        <v>719</v>
      </c>
      <c r="G381" s="142" t="str">
        <f>IF(D381="","*",VLOOKUP(F381,BS_ATIVIDADE[],3,FALSE))</f>
        <v>DORMENTE - SUBSTITUIÇÂO</v>
      </c>
      <c r="H381" s="106" t="s">
        <v>679</v>
      </c>
      <c r="I381" s="106" t="s">
        <v>679</v>
      </c>
      <c r="J381" s="105">
        <v>56</v>
      </c>
      <c r="K381" s="105">
        <v>191</v>
      </c>
      <c r="L381" s="105">
        <v>190.5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6">
        <v>0.375</v>
      </c>
      <c r="P381" s="106">
        <v>8.3333333333333329E-2</v>
      </c>
      <c r="Q381" s="105">
        <v>50</v>
      </c>
      <c r="R381" s="10" t="str">
        <f>IFERROR(_xlfn.XLOOKUP(F381, BS_ATIVIDADE[ATIVIDADE],BS_ATIVIDADE[UNIDADE] ), "*")</f>
        <v>Nº DE DORMENTES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5" t="s">
        <v>771</v>
      </c>
      <c r="W381" s="151" t="s">
        <v>1022</v>
      </c>
      <c r="X381" s="104" t="s">
        <v>421</v>
      </c>
      <c r="Y381" s="129"/>
      <c r="Z381" s="104"/>
      <c r="AA381" s="105" t="s">
        <v>679</v>
      </c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5" t="str">
        <f>IF(BS_CONTROLE[[#This Row],[Entre - Estações]]=0, "-", BS_CONTROLE[[#This Row],[Entre - Estações]])</f>
        <v>ZDY-ZFY</v>
      </c>
      <c r="AN381" s="105" t="str">
        <f>IF(BS_CONTROLE[[#This Row],[SB]]=0, "-", BS_CONTROLE[[#This Row],[SB]])</f>
        <v>189ZFY</v>
      </c>
      <c r="AO381" s="105">
        <f>IF(BS_CONTROLE[[#This Row],[SUB]]=0, "-", BS_CONTROLE[[#This Row],[SUB]])</f>
        <v>56</v>
      </c>
      <c r="AP381" s="105">
        <f>BS_CONTROLE[[#This Row],[KM - Inicio]]</f>
        <v>191</v>
      </c>
      <c r="AQ381" s="105">
        <f>BS_CONTROLE[[#This Row],[KM - Inicio]]</f>
        <v>191</v>
      </c>
      <c r="AR381" s="108"/>
      <c r="AS381" s="108"/>
      <c r="AT381" s="108"/>
      <c r="AU381" s="136"/>
      <c r="AV381" s="136"/>
      <c r="AW381" s="14"/>
      <c r="AX381" s="14"/>
      <c r="AY381" s="164">
        <f t="shared" si="36"/>
        <v>0</v>
      </c>
      <c r="AZ381" s="153"/>
      <c r="BA381" s="109"/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8" t="str">
        <f t="shared" si="41"/>
        <v/>
      </c>
    </row>
    <row r="382" spans="1:72" hidden="1">
      <c r="A382" s="47" t="str">
        <f t="shared" si="37"/>
        <v>V9546069</v>
      </c>
      <c r="B382" s="102">
        <v>46069</v>
      </c>
      <c r="C382" s="135">
        <f>IF(BS_CONTROLE[[#This Row],[DATA]]="","",WEEKNUM(BS_CONTROLE[[#This Row],[DATA]]))</f>
        <v>8</v>
      </c>
      <c r="D382" s="104" t="s">
        <v>1233</v>
      </c>
      <c r="E382" s="159">
        <v>376</v>
      </c>
      <c r="F382" s="126" t="s">
        <v>678</v>
      </c>
      <c r="G382" s="142" t="str">
        <f>IF(D382="","*",VLOOKUP(F382,BS_ATIVIDADE[],3,FALSE))</f>
        <v>OUTROS</v>
      </c>
      <c r="H382" s="105" t="s">
        <v>104</v>
      </c>
      <c r="I382" s="106" t="s">
        <v>55</v>
      </c>
      <c r="J382" s="105">
        <v>49</v>
      </c>
      <c r="K382" s="105">
        <v>202</v>
      </c>
      <c r="L382" s="105" t="s">
        <v>679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6">
        <v>0.33333333333333331</v>
      </c>
      <c r="P382" s="106">
        <v>4.1666666666666664E-2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5" t="s">
        <v>1226</v>
      </c>
      <c r="W382" s="151" t="s">
        <v>683</v>
      </c>
      <c r="X382" s="104" t="s">
        <v>421</v>
      </c>
      <c r="Y382" s="129"/>
      <c r="Z382" s="104"/>
      <c r="AA382" s="105">
        <v>1</v>
      </c>
      <c r="AB382" s="103" t="s">
        <v>412</v>
      </c>
      <c r="AC382" s="152"/>
      <c r="AD382" s="107">
        <v>0.3125</v>
      </c>
      <c r="AE382" s="105" t="s">
        <v>679</v>
      </c>
      <c r="AF382" s="105"/>
      <c r="AG382" s="105"/>
      <c r="AH382" s="15"/>
      <c r="AI382" s="126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5" t="str">
        <f>IF(BS_CONTROLE[[#This Row],[Entre - Estações]]=0, "-", BS_CONTROLE[[#This Row],[Entre - Estações]])</f>
        <v>ZYU</v>
      </c>
      <c r="AN382" s="105" t="str">
        <f>IF(BS_CONTROLE[[#This Row],[SB]]=0, "-", BS_CONTROLE[[#This Row],[SB]])</f>
        <v>ZYU1</v>
      </c>
      <c r="AO382" s="105">
        <f>IF(BS_CONTROLE[[#This Row],[SUB]]=0, "-", BS_CONTROLE[[#This Row],[SUB]])</f>
        <v>49</v>
      </c>
      <c r="AP382" s="105">
        <f>BS_CONTROLE[[#This Row],[KM - Inicio]]</f>
        <v>202</v>
      </c>
      <c r="AQ382" s="105">
        <f>BS_CONTROLE[[#This Row],[KM - Inicio]]</f>
        <v>202</v>
      </c>
      <c r="AR382" s="108"/>
      <c r="AS382" s="108"/>
      <c r="AT382" s="108"/>
      <c r="AU382" s="136"/>
      <c r="AV382" s="136"/>
      <c r="AW382" s="14"/>
      <c r="AX382" s="14"/>
      <c r="AY382" s="164">
        <f t="shared" si="36"/>
        <v>0</v>
      </c>
      <c r="AZ382" s="153"/>
      <c r="BA382" s="109"/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8" t="str">
        <f t="shared" si="41"/>
        <v/>
      </c>
    </row>
    <row r="383" spans="1:72" hidden="1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9"/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8" t="str">
        <f t="shared" si="41"/>
        <v/>
      </c>
    </row>
    <row r="384" spans="1:72" hidden="1">
      <c r="A384" s="47" t="str">
        <f t="shared" si="37"/>
        <v>W6046069</v>
      </c>
      <c r="B384" s="102">
        <v>46069</v>
      </c>
      <c r="C384" s="135">
        <f>IF(BS_CONTROLE[[#This Row],[DATA]]="","",WEEKNUM(BS_CONTROLE[[#This Row],[DATA]]))</f>
        <v>8</v>
      </c>
      <c r="D384" s="104" t="s">
        <v>758</v>
      </c>
      <c r="E384" s="159">
        <v>352</v>
      </c>
      <c r="F384" s="126" t="s">
        <v>883</v>
      </c>
      <c r="G384" s="142" t="str">
        <f>IF(D384="","*",VLOOKUP(F384,BS_ATIVIDADE[],3,FALSE))</f>
        <v>PEDRA</v>
      </c>
      <c r="H384" s="106" t="s">
        <v>201</v>
      </c>
      <c r="I384" s="106" t="s">
        <v>201</v>
      </c>
      <c r="J384" s="105">
        <v>55</v>
      </c>
      <c r="K384" s="105">
        <v>83</v>
      </c>
      <c r="L384" s="105">
        <v>83.1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6">
        <v>0.39583333333333331</v>
      </c>
      <c r="P384" s="106">
        <v>4.1666666666666664E-2</v>
      </c>
      <c r="Q384" s="105">
        <v>4</v>
      </c>
      <c r="R384" s="10" t="str">
        <f>IFERROR(_xlfn.XLOOKUP(F384, BS_ATIVIDADE[ATIVIDADE],BS_ATIVIDADE[UNIDADE] ), "*")</f>
        <v>VAGÕES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906</v>
      </c>
      <c r="W384" s="151" t="s">
        <v>1234</v>
      </c>
      <c r="X384" s="104" t="s">
        <v>421</v>
      </c>
      <c r="Y384" s="129"/>
      <c r="Z384" s="104"/>
      <c r="AA384" s="105">
        <v>1</v>
      </c>
      <c r="AB384" s="103" t="s">
        <v>412</v>
      </c>
      <c r="AC384" s="152"/>
      <c r="AD384" s="107">
        <v>0.35416666666666669</v>
      </c>
      <c r="AE384" s="105">
        <v>7694</v>
      </c>
      <c r="AF384" s="105" t="s">
        <v>679</v>
      </c>
      <c r="AG384" s="105" t="s">
        <v>679</v>
      </c>
      <c r="AH384" s="15"/>
      <c r="AI384" s="126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5" t="str">
        <f>IF(BS_CONTROLE[[#This Row],[Entre - Estações]]=0, "-", BS_CONTROLE[[#This Row],[Entre - Estações]])</f>
        <v>ZKE-ZWW</v>
      </c>
      <c r="AN384" s="105" t="str">
        <f>IF(BS_CONTROLE[[#This Row],[SB]]=0, "-", BS_CONTROLE[[#This Row],[SB]])</f>
        <v>K83K802</v>
      </c>
      <c r="AO384" s="105">
        <f>IF(BS_CONTROLE[[#This Row],[SUB]]=0, "-", BS_CONTROLE[[#This Row],[SUB]])</f>
        <v>55</v>
      </c>
      <c r="AP384" s="105">
        <f>BS_CONTROLE[[#This Row],[KM - Inicio]]</f>
        <v>83</v>
      </c>
      <c r="AQ384" s="105">
        <f>BS_CONTROLE[[#This Row],[KM - Inicio]]</f>
        <v>83</v>
      </c>
      <c r="AR384" s="108"/>
      <c r="AS384" s="108"/>
      <c r="AT384" s="108"/>
      <c r="AU384" s="136"/>
      <c r="AV384" s="136"/>
      <c r="AW384" s="14"/>
      <c r="AX384" s="14"/>
      <c r="AY384" s="164">
        <f t="shared" si="36"/>
        <v>0</v>
      </c>
      <c r="AZ384" s="153"/>
      <c r="BA384" s="109"/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8" t="str">
        <f t="shared" si="41"/>
        <v/>
      </c>
    </row>
    <row r="385" spans="1:72" hidden="1">
      <c r="A385" s="47" t="str">
        <f t="shared" si="37"/>
        <v>E1746069</v>
      </c>
      <c r="B385" s="102">
        <v>46069</v>
      </c>
      <c r="C385" s="135">
        <f>IF(BS_CONTROLE[[#This Row],[DATA]]="","",WEEKNUM(BS_CONTROLE[[#This Row],[DATA]]))</f>
        <v>8</v>
      </c>
      <c r="D385" s="104" t="s">
        <v>691</v>
      </c>
      <c r="E385" s="159">
        <v>4</v>
      </c>
      <c r="F385" s="126" t="s">
        <v>692</v>
      </c>
      <c r="G385" s="142" t="str">
        <f>IF(D385="","*",VLOOKUP(F385,BS_ATIVIDADE[],3,FALSE))</f>
        <v>CAMINHÂO - SOLDA</v>
      </c>
      <c r="H385" s="106" t="s">
        <v>201</v>
      </c>
      <c r="I385" s="106" t="s">
        <v>201</v>
      </c>
      <c r="J385" s="105">
        <v>55</v>
      </c>
      <c r="K385" s="105">
        <v>100.95099999999999</v>
      </c>
      <c r="L385" s="105">
        <v>101.16500000000001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6">
        <v>0.39583333333333331</v>
      </c>
      <c r="P385" s="106">
        <v>0.125</v>
      </c>
      <c r="Q385" s="105">
        <v>2</v>
      </c>
      <c r="R385" s="10" t="str">
        <f>IFERROR(_xlfn.XLOOKUP(F385, BS_ATIVIDADE[ATIVIDADE],BS_ATIVIDADE[UNIDADE] ), "*")</f>
        <v>Nº DE SOLDA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5" t="s">
        <v>740</v>
      </c>
      <c r="W385" s="151" t="s">
        <v>741</v>
      </c>
      <c r="X385" s="104" t="s">
        <v>421</v>
      </c>
      <c r="Y385" s="129"/>
      <c r="Z385" s="104"/>
      <c r="AA385" s="105">
        <v>1</v>
      </c>
      <c r="AB385" s="103" t="s">
        <v>412</v>
      </c>
      <c r="AC385" s="152"/>
      <c r="AD385" s="107">
        <v>0.35416666666666669</v>
      </c>
      <c r="AE385" s="105">
        <v>6251</v>
      </c>
      <c r="AF385" s="105" t="s">
        <v>679</v>
      </c>
      <c r="AG385" s="105" t="s">
        <v>679</v>
      </c>
      <c r="AH385" s="15"/>
      <c r="AI385" s="126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5" t="str">
        <f>IF(BS_CONTROLE[[#This Row],[Entre - Estações]]=0, "-", BS_CONTROLE[[#This Row],[Entre - Estações]])</f>
        <v>ZKW-ZLU</v>
      </c>
      <c r="AN385" s="105" t="str">
        <f>IF(BS_CONTROLE[[#This Row],[SB]]=0, "-", BS_CONTROLE[[#This Row],[SB]])</f>
        <v>102ZKW2</v>
      </c>
      <c r="AO385" s="105">
        <f>IF(BS_CONTROLE[[#This Row],[SUB]]=0, "-", BS_CONTROLE[[#This Row],[SUB]])</f>
        <v>55</v>
      </c>
      <c r="AP385" s="105">
        <f>BS_CONTROLE[[#This Row],[KM - Inicio]]</f>
        <v>100.95099999999999</v>
      </c>
      <c r="AQ385" s="105">
        <f>BS_CONTROLE[[#This Row],[KM - Inicio]]</f>
        <v>100.95099999999999</v>
      </c>
      <c r="AR385" s="108"/>
      <c r="AS385" s="108"/>
      <c r="AT385" s="108"/>
      <c r="AU385" s="136"/>
      <c r="AV385" s="136"/>
      <c r="AW385" s="14"/>
      <c r="AX385" s="14"/>
      <c r="AY385" s="164">
        <f t="shared" si="36"/>
        <v>0</v>
      </c>
      <c r="AZ385" s="153"/>
      <c r="BA385" s="109"/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8"/>
        <v>Produção e Intervalo</v>
      </c>
      <c r="BR385" s="19">
        <f t="shared" si="39"/>
        <v>0</v>
      </c>
      <c r="BS385" s="19">
        <f t="shared" si="40"/>
        <v>0</v>
      </c>
      <c r="BT385" s="8" t="str">
        <f t="shared" si="41"/>
        <v/>
      </c>
    </row>
    <row r="386" spans="1:72" hidden="1">
      <c r="A386" s="47" t="str">
        <f t="shared" si="37"/>
        <v>V8946069</v>
      </c>
      <c r="B386" s="102">
        <v>46069</v>
      </c>
      <c r="C386" s="135">
        <f>IF(BS_CONTROLE[[#This Row],[DATA]]="","",WEEKNUM(BS_CONTROLE[[#This Row],[DATA]]))</f>
        <v>8</v>
      </c>
      <c r="D386" s="104" t="s">
        <v>744</v>
      </c>
      <c r="E386" s="159"/>
      <c r="F386" s="126" t="s">
        <v>687</v>
      </c>
      <c r="G386" s="142" t="str">
        <f>IF(D386="","*",VLOOKUP(F386,BS_ATIVIDADE[],3,FALSE))</f>
        <v>MECANIZAÇÃO - SOCADORA</v>
      </c>
      <c r="H386" s="106" t="s">
        <v>201</v>
      </c>
      <c r="I386" s="106" t="s">
        <v>201</v>
      </c>
      <c r="J386" s="105">
        <v>55</v>
      </c>
      <c r="K386" s="105">
        <v>101.8</v>
      </c>
      <c r="L386" s="105">
        <v>103.3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6">
        <v>0.41666666666666669</v>
      </c>
      <c r="P386" s="106">
        <v>8.3333333333333329E-2</v>
      </c>
      <c r="Q386" s="105">
        <v>480</v>
      </c>
      <c r="R386" s="10" t="str">
        <f>IFERROR(_xlfn.XLOOKUP(F386, BS_ATIVIDADE[ATIVIDADE],BS_ATIVIDADE[UNIDADE] ), "*")</f>
        <v>M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51" t="s">
        <v>707</v>
      </c>
      <c r="W386" s="151" t="s">
        <v>688</v>
      </c>
      <c r="X386" s="104" t="s">
        <v>421</v>
      </c>
      <c r="Y386" s="129"/>
      <c r="Z386" s="104"/>
      <c r="AA386" s="105">
        <v>1</v>
      </c>
      <c r="AB386" s="103" t="s">
        <v>412</v>
      </c>
      <c r="AC386" s="152"/>
      <c r="AD386" s="107">
        <v>0.35416666666666669</v>
      </c>
      <c r="AE386" s="105">
        <v>6239</v>
      </c>
      <c r="AF386" s="105" t="s">
        <v>679</v>
      </c>
      <c r="AG386" s="105"/>
      <c r="AH386" s="15"/>
      <c r="AI386" s="126" t="str">
        <f>IF(BS_CONTROLE[[#This Row],[Atividade]]=0, "-", BS_CONTROLE[[#This Row],[Atividade]])</f>
        <v>MECANIZAÇÃO - SOCADORA</v>
      </c>
      <c r="AJ386" s="9" t="str">
        <f>IF(BS_CONTROLE[[#This Row],[Atividade]]=0, "-", BS_CONTROLE[[#This Row],[Atividade]])</f>
        <v>MECANIZAÇÃO - SOCADORA</v>
      </c>
      <c r="AK386" s="31" t="str">
        <f>BS_CONTROLE[[#This Row],[Local - Partida]]</f>
        <v>102ZKW2</v>
      </c>
      <c r="AL386" s="31" t="str">
        <f>BS_CONTROLE[[#This Row],[Local - Encerramento]]</f>
        <v>102ZKW2</v>
      </c>
      <c r="AM386" s="105" t="str">
        <f>IF(BS_CONTROLE[[#This Row],[Entre - Estações]]=0, "-", BS_CONTROLE[[#This Row],[Entre - Estações]])</f>
        <v>ZKW-ZLU</v>
      </c>
      <c r="AN386" s="105" t="str">
        <f>IF(BS_CONTROLE[[#This Row],[SB]]=0, "-", BS_CONTROLE[[#This Row],[SB]])</f>
        <v>102ZKW2</v>
      </c>
      <c r="AO386" s="105">
        <f>IF(BS_CONTROLE[[#This Row],[SUB]]=0, "-", BS_CONTROLE[[#This Row],[SUB]])</f>
        <v>55</v>
      </c>
      <c r="AP386" s="105">
        <f>BS_CONTROLE[[#This Row],[KM - Inicio]]</f>
        <v>101.8</v>
      </c>
      <c r="AQ386" s="105">
        <f>BS_CONTROLE[[#This Row],[KM - Inicio]]</f>
        <v>101.8</v>
      </c>
      <c r="AR386" s="108"/>
      <c r="AS386" s="108"/>
      <c r="AT386" s="108"/>
      <c r="AU386" s="136"/>
      <c r="AV386" s="136"/>
      <c r="AW386" s="14"/>
      <c r="AX386" s="14"/>
      <c r="AY386" s="164">
        <f t="shared" si="36"/>
        <v>0</v>
      </c>
      <c r="AZ386" s="153"/>
      <c r="BA386" s="109"/>
      <c r="BB386" s="10" t="str">
        <f>IFERROR(_xlfn.XLOOKUP(AI386, BS_ATIVIDADE[ATIVIDADE],BS_ATIVIDADE[UNIDADE] ), "*")</f>
        <v>M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8" t="str">
        <f t="shared" si="41"/>
        <v/>
      </c>
    </row>
    <row r="387" spans="1:72" hidden="1">
      <c r="A387" s="47" t="str">
        <f t="shared" si="37"/>
        <v>CLEBISON (TP-728)46069</v>
      </c>
      <c r="B387" s="102">
        <v>46069</v>
      </c>
      <c r="C387" s="135">
        <f>IF(BS_CONTROLE[[#This Row],[DATA]]="","",WEEKNUM(BS_CONTROLE[[#This Row],[DATA]]))</f>
        <v>8</v>
      </c>
      <c r="D387" s="104" t="s">
        <v>811</v>
      </c>
      <c r="E387" s="159">
        <v>381</v>
      </c>
      <c r="F387" s="126" t="s">
        <v>694</v>
      </c>
      <c r="G387" s="142" t="str">
        <f>IF(D387="","*",VLOOKUP(F387,BS_ATIVIDADE[],3,FALSE))</f>
        <v>SOLDA</v>
      </c>
      <c r="H387" s="106" t="s">
        <v>679</v>
      </c>
      <c r="I387" s="106" t="s">
        <v>679</v>
      </c>
      <c r="J387" s="105">
        <v>55</v>
      </c>
      <c r="K387" s="105">
        <v>156</v>
      </c>
      <c r="L387" s="105">
        <v>156.31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7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6">
        <v>0.41666666666666669</v>
      </c>
      <c r="P387" s="106">
        <v>8.3333333333333329E-2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5" t="s">
        <v>906</v>
      </c>
      <c r="W387" s="151" t="s">
        <v>698</v>
      </c>
      <c r="X387" s="104" t="s">
        <v>421</v>
      </c>
      <c r="Y387" s="129"/>
      <c r="Z387" s="104"/>
      <c r="AA387" s="105" t="s">
        <v>679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tr">
        <f>IF(BS_CONTROLE[[#This Row],[Entre - Estações]]=0, "-", BS_CONTROLE[[#This Row],[Entre - Estações]])</f>
        <v>ZRB-ZEV</v>
      </c>
      <c r="AN387" s="105">
        <f>IF(BS_CONTROLE[[#This Row],[SB]]=0, "-", BS_CONTROLE[[#This Row],[SB]])</f>
        <v>1561552</v>
      </c>
      <c r="AO387" s="105">
        <f>IF(BS_CONTROLE[[#This Row],[SUB]]=0, "-", BS_CONTROLE[[#This Row],[SUB]])</f>
        <v>55</v>
      </c>
      <c r="AP387" s="105">
        <f>BS_CONTROLE[[#This Row],[KM - Inicio]]</f>
        <v>156</v>
      </c>
      <c r="AQ387" s="105">
        <f>BS_CONTROLE[[#This Row],[KM - Inicio]]</f>
        <v>156</v>
      </c>
      <c r="AR387" s="108"/>
      <c r="AS387" s="108"/>
      <c r="AT387" s="108"/>
      <c r="AU387" s="136"/>
      <c r="AV387" s="136"/>
      <c r="AW387" s="14"/>
      <c r="AX387" s="14"/>
      <c r="AY387" s="164">
        <f t="shared" si="36"/>
        <v>0</v>
      </c>
      <c r="AZ387" s="153"/>
      <c r="BA387" s="109"/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8"/>
        <v>Produção e Intervalo</v>
      </c>
      <c r="BR387" s="19">
        <f t="shared" si="39"/>
        <v>0</v>
      </c>
      <c r="BS387" s="19">
        <f t="shared" si="40"/>
        <v>0</v>
      </c>
      <c r="BT387" s="8" t="str">
        <f t="shared" si="41"/>
        <v/>
      </c>
    </row>
    <row r="388" spans="1:72" hidden="1">
      <c r="A388" s="47" t="str">
        <f t="shared" si="37"/>
        <v>ISMAEL(TP-726)46069</v>
      </c>
      <c r="B388" s="102">
        <v>46069</v>
      </c>
      <c r="C388" s="135">
        <f>IF(BS_CONTROLE[[#This Row],[DATA]]="","",WEEKNUM(BS_CONTROLE[[#This Row],[DATA]]))</f>
        <v>8</v>
      </c>
      <c r="D388" s="104" t="s">
        <v>753</v>
      </c>
      <c r="E388" s="159">
        <v>382</v>
      </c>
      <c r="F388" s="126" t="s">
        <v>694</v>
      </c>
      <c r="G388" s="142" t="str">
        <f>IF(D388="","*",VLOOKUP(F388,BS_ATIVIDADE[],3,FALSE))</f>
        <v>SOLDA</v>
      </c>
      <c r="H388" s="106" t="s">
        <v>679</v>
      </c>
      <c r="I388" s="106" t="s">
        <v>679</v>
      </c>
      <c r="J388" s="105">
        <v>55</v>
      </c>
      <c r="K388" s="105">
        <v>156</v>
      </c>
      <c r="L388" s="105">
        <v>156.31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7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6">
        <v>0.41666666666666669</v>
      </c>
      <c r="P388" s="106">
        <v>8.3333333333333329E-2</v>
      </c>
      <c r="Q388" s="105">
        <v>1</v>
      </c>
      <c r="R388" s="10" t="str">
        <f>IFERROR(_xlfn.XLOOKUP(F388, BS_ATIVIDADE[ATIVIDADE],BS_ATIVIDADE[UNIDADE] ), "*")</f>
        <v>Nº DE SOLDA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5" t="s">
        <v>906</v>
      </c>
      <c r="W388" s="151" t="s">
        <v>698</v>
      </c>
      <c r="X388" s="104" t="s">
        <v>421</v>
      </c>
      <c r="Y388" s="129"/>
      <c r="Z388" s="104"/>
      <c r="AA388" s="105" t="s">
        <v>679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tr">
        <f>IF(BS_CONTROLE[[#This Row],[Entre - Estações]]=0, "-", BS_CONTROLE[[#This Row],[Entre - Estações]])</f>
        <v>ZRB-ZEV</v>
      </c>
      <c r="AN388" s="105">
        <f>IF(BS_CONTROLE[[#This Row],[SB]]=0, "-", BS_CONTROLE[[#This Row],[SB]])</f>
        <v>1561552</v>
      </c>
      <c r="AO388" s="105">
        <f>IF(BS_CONTROLE[[#This Row],[SUB]]=0, "-", BS_CONTROLE[[#This Row],[SUB]])</f>
        <v>55</v>
      </c>
      <c r="AP388" s="105">
        <f>BS_CONTROLE[[#This Row],[KM - Inicio]]</f>
        <v>156</v>
      </c>
      <c r="AQ388" s="105">
        <f>BS_CONTROLE[[#This Row],[KM - Inicio]]</f>
        <v>156</v>
      </c>
      <c r="AR388" s="108"/>
      <c r="AS388" s="108"/>
      <c r="AT388" s="108"/>
      <c r="AU388" s="136"/>
      <c r="AV388" s="136"/>
      <c r="AW388" s="14"/>
      <c r="AX388" s="14"/>
      <c r="AY388" s="164">
        <f t="shared" si="36"/>
        <v>0</v>
      </c>
      <c r="AZ388" s="153"/>
      <c r="BA388" s="109"/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8"/>
        <v>Produção e Intervalo</v>
      </c>
      <c r="BR388" s="19">
        <f t="shared" si="39"/>
        <v>0</v>
      </c>
      <c r="BS388" s="19">
        <f t="shared" si="40"/>
        <v>0</v>
      </c>
      <c r="BT388" s="8" t="str">
        <f t="shared" si="41"/>
        <v/>
      </c>
    </row>
    <row r="389" spans="1:72" hidden="1">
      <c r="A389" s="47" t="str">
        <f t="shared" si="37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6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8"/>
        <v>Aderente</v>
      </c>
      <c r="BR389" s="19" t="str">
        <f t="shared" si="39"/>
        <v>*</v>
      </c>
      <c r="BS389" s="19" t="str">
        <f t="shared" si="40"/>
        <v>*</v>
      </c>
      <c r="BT389" s="8" t="str">
        <f t="shared" si="41"/>
        <v/>
      </c>
    </row>
    <row r="390" spans="1:72" hidden="1">
      <c r="A390" s="47" t="str">
        <f t="shared" si="37"/>
        <v>MATEUS (TP-809)46069</v>
      </c>
      <c r="B390" s="102">
        <v>46069</v>
      </c>
      <c r="C390" s="135">
        <f>IF(BS_CONTROLE[[#This Row],[DATA]]="","",WEEKNUM(BS_CONTROLE[[#This Row],[DATA]]))</f>
        <v>8</v>
      </c>
      <c r="D390" s="104" t="s">
        <v>1194</v>
      </c>
      <c r="E390" s="159">
        <v>384</v>
      </c>
      <c r="F390" s="126" t="s">
        <v>756</v>
      </c>
      <c r="G390" s="142" t="str">
        <f>IF(D390="","*",VLOOKUP(F390,BS_ATIVIDADE[],3,FALSE))</f>
        <v>MODERNIZAÇÃO</v>
      </c>
      <c r="H390" s="106" t="s">
        <v>679</v>
      </c>
      <c r="I390" s="106" t="s">
        <v>679</v>
      </c>
      <c r="J390" s="105">
        <v>48</v>
      </c>
      <c r="K390" s="105">
        <v>126.83</v>
      </c>
      <c r="L390" s="105" t="s">
        <v>679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90" s="106">
        <v>0.35416666666666669</v>
      </c>
      <c r="P390" s="106">
        <v>8.3333333333333329E-2</v>
      </c>
      <c r="Q390" s="105">
        <v>1</v>
      </c>
      <c r="R390" s="10" t="str">
        <f>IFERROR(_xlfn.XLOOKUP(F390, BS_ATIVIDADE[ATIVIDADE],BS_ATIVIDADE[UNIDADE] ), "*")</f>
        <v>Nº DE SOLDA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5" t="s">
        <v>1226</v>
      </c>
      <c r="W390" s="151" t="s">
        <v>698</v>
      </c>
      <c r="X390" s="104" t="s">
        <v>421</v>
      </c>
      <c r="Y390" s="129"/>
      <c r="Z390" s="104"/>
      <c r="AA390" s="105" t="s">
        <v>679</v>
      </c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ZWI-ZEM</v>
      </c>
      <c r="AN390" s="105" t="str">
        <f>IF(BS_CONTROLE[[#This Row],[SB]]=0, "-", BS_CONTROLE[[#This Row],[SB]])</f>
        <v>ZYQ1261</v>
      </c>
      <c r="AO390" s="105">
        <f>IF(BS_CONTROLE[[#This Row],[SUB]]=0, "-", BS_CONTROLE[[#This Row],[SUB]])</f>
        <v>48</v>
      </c>
      <c r="AP390" s="105">
        <f>BS_CONTROLE[[#This Row],[KM - Inicio]]</f>
        <v>126.83</v>
      </c>
      <c r="AQ390" s="105">
        <f>BS_CONTROLE[[#This Row],[KM - Inicio]]</f>
        <v>126.83</v>
      </c>
      <c r="AR390" s="108"/>
      <c r="AS390" s="108"/>
      <c r="AT390" s="108"/>
      <c r="AU390" s="136"/>
      <c r="AV390" s="136"/>
      <c r="AW390" s="14"/>
      <c r="AX390" s="14"/>
      <c r="AY390" s="164">
        <f t="shared" si="36"/>
        <v>0</v>
      </c>
      <c r="AZ390" s="153"/>
      <c r="BA390" s="109"/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8"/>
        <v>Produção e Intervalo</v>
      </c>
      <c r="BR390" s="19">
        <f t="shared" si="39"/>
        <v>0</v>
      </c>
      <c r="BS390" s="19">
        <f t="shared" si="40"/>
        <v>0</v>
      </c>
      <c r="BT390" s="8" t="str">
        <f t="shared" si="41"/>
        <v/>
      </c>
    </row>
    <row r="391" spans="1:72" hidden="1">
      <c r="A391" s="47" t="str">
        <f t="shared" si="37"/>
        <v>ADENISON (TP-810)46069</v>
      </c>
      <c r="B391" s="102">
        <v>46069</v>
      </c>
      <c r="C391" s="135">
        <f>IF(BS_CONTROLE[[#This Row],[DATA]]="","",WEEKNUM(BS_CONTROLE[[#This Row],[DATA]]))</f>
        <v>8</v>
      </c>
      <c r="D391" s="104" t="s">
        <v>1120</v>
      </c>
      <c r="E391" s="159">
        <v>385</v>
      </c>
      <c r="F391" s="126" t="s">
        <v>756</v>
      </c>
      <c r="G391" s="142" t="str">
        <f>IF(D391="","*",VLOOKUP(F391,BS_ATIVIDADE[],3,FALSE))</f>
        <v>MODERNIZAÇÃO</v>
      </c>
      <c r="H391" s="106" t="s">
        <v>679</v>
      </c>
      <c r="I391" s="106" t="s">
        <v>679</v>
      </c>
      <c r="J391" s="105">
        <v>48</v>
      </c>
      <c r="K391" s="105">
        <v>123.929</v>
      </c>
      <c r="L391" s="105" t="s">
        <v>679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7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6">
        <v>0.35416666666666669</v>
      </c>
      <c r="P391" s="106">
        <v>8.3333333333333329E-2</v>
      </c>
      <c r="Q391" s="105">
        <v>1</v>
      </c>
      <c r="R391" s="10" t="str">
        <f>IFERROR(_xlfn.XLOOKUP(F391, BS_ATIVIDADE[ATIVIDADE],BS_ATIVIDADE[UNIDADE] ), "*")</f>
        <v>Nº DE SOLDA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5" t="s">
        <v>1226</v>
      </c>
      <c r="W391" s="151" t="s">
        <v>698</v>
      </c>
      <c r="X391" s="104" t="s">
        <v>421</v>
      </c>
      <c r="Y391" s="129"/>
      <c r="Z391" s="104"/>
      <c r="AA391" s="105" t="s">
        <v>679</v>
      </c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5" t="str">
        <f>IF(BS_CONTROLE[[#This Row],[Entre - Estações]]=0, "-", BS_CONTROLE[[#This Row],[Entre - Estações]])</f>
        <v>ZWI-ZEM</v>
      </c>
      <c r="AN391" s="105">
        <f>IF(BS_CONTROLE[[#This Row],[SB]]=0, "-", BS_CONTROLE[[#This Row],[SB]])</f>
        <v>1241231</v>
      </c>
      <c r="AO391" s="105">
        <f>IF(BS_CONTROLE[[#This Row],[SUB]]=0, "-", BS_CONTROLE[[#This Row],[SUB]])</f>
        <v>48</v>
      </c>
      <c r="AP391" s="105">
        <f>BS_CONTROLE[[#This Row],[KM - Inicio]]</f>
        <v>123.929</v>
      </c>
      <c r="AQ391" s="105">
        <f>BS_CONTROLE[[#This Row],[KM - Inicio]]</f>
        <v>123.929</v>
      </c>
      <c r="AR391" s="108"/>
      <c r="AS391" s="108"/>
      <c r="AT391" s="108"/>
      <c r="AU391" s="136"/>
      <c r="AV391" s="136"/>
      <c r="AW391" s="14"/>
      <c r="AX391" s="14"/>
      <c r="AY391" s="164">
        <f t="shared" ref="AY391:AY454" si="42">IF(D391="","*",IFERROR(IF(ISODD(COUNT(AS391:AX391)),"ERRO",SUM((AT391-AS391),(AV391-AU391),(AX391-AW391))),"ERRO"))</f>
        <v>0</v>
      </c>
      <c r="AZ391" s="153"/>
      <c r="BA391" s="109"/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8"/>
        <v>Produção e Intervalo</v>
      </c>
      <c r="BR391" s="19">
        <f t="shared" si="39"/>
        <v>0</v>
      </c>
      <c r="BS391" s="19">
        <f t="shared" si="40"/>
        <v>0</v>
      </c>
      <c r="BT391" s="8" t="str">
        <f t="shared" si="41"/>
        <v/>
      </c>
    </row>
    <row r="392" spans="1:72" hidden="1">
      <c r="A392" s="47" t="str">
        <f t="shared" ref="A392:A455" si="43">D392&amp;B392</f>
        <v>JACIANO (TF-674)46069</v>
      </c>
      <c r="B392" s="102">
        <v>46069</v>
      </c>
      <c r="C392" s="135">
        <f>IF(BS_CONTROLE[[#This Row],[DATA]]="","",WEEKNUM(BS_CONTROLE[[#This Row],[DATA]]))</f>
        <v>8</v>
      </c>
      <c r="D392" s="104" t="s">
        <v>1181</v>
      </c>
      <c r="E392" s="159">
        <v>360</v>
      </c>
      <c r="F392" s="126" t="s">
        <v>719</v>
      </c>
      <c r="G392" s="142" t="str">
        <f>IF(D392="","*",VLOOKUP(F392,BS_ATIVIDADE[],3,FALSE))</f>
        <v>DORMENTE - SUBSTITUIÇÂO</v>
      </c>
      <c r="H392" s="106" t="s">
        <v>679</v>
      </c>
      <c r="I392" s="106"/>
      <c r="J392" s="105">
        <v>92</v>
      </c>
      <c r="K392" s="105">
        <v>66.25</v>
      </c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6">
        <v>0.41666666666666669</v>
      </c>
      <c r="P392" s="106">
        <v>8.3333333333333329E-2</v>
      </c>
      <c r="Q392" s="105">
        <v>15</v>
      </c>
      <c r="R392" s="10" t="str">
        <f>IFERROR(_xlfn.XLOOKUP(F392, BS_ATIVIDADE[ATIVIDADE],BS_ATIVIDADE[UNIDADE] ), "*")</f>
        <v>Nº DE DORMENTES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771</v>
      </c>
      <c r="W392" s="151" t="s">
        <v>797</v>
      </c>
      <c r="X392" s="104" t="s">
        <v>421</v>
      </c>
      <c r="Y392" s="129"/>
      <c r="Z392" s="104"/>
      <c r="AA392" s="105" t="s">
        <v>679</v>
      </c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ZEZ</v>
      </c>
      <c r="AN392" s="105" t="str">
        <f>IF(BS_CONTROLE[[#This Row],[SB]]=0, "-", BS_CONTROLE[[#This Row],[SB]])</f>
        <v>K67ZEV2</v>
      </c>
      <c r="AO392" s="105">
        <f>IF(BS_CONTROLE[[#This Row],[SUB]]=0, "-", BS_CONTROLE[[#This Row],[SUB]])</f>
        <v>92</v>
      </c>
      <c r="AP392" s="105">
        <f>BS_CONTROLE[[#This Row],[KM - Inicio]]</f>
        <v>66.25</v>
      </c>
      <c r="AQ392" s="105">
        <f>BS_CONTROLE[[#This Row],[KM - Inicio]]</f>
        <v>66.25</v>
      </c>
      <c r="AR392" s="108"/>
      <c r="AS392" s="108"/>
      <c r="AT392" s="108"/>
      <c r="AU392" s="136"/>
      <c r="AV392" s="136"/>
      <c r="AW392" s="14"/>
      <c r="AX392" s="14"/>
      <c r="AY392" s="164">
        <f t="shared" si="42"/>
        <v>0</v>
      </c>
      <c r="AZ392" s="153"/>
      <c r="BA392" s="109"/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8" t="str">
        <f t="shared" ref="BT392:BT455" si="47">IF(BN392="","",SUBSTITUTE(BM392," ","")&amp;SUBSTITUTE(BN392," ",""))</f>
        <v/>
      </c>
    </row>
    <row r="393" spans="1:72" hidden="1">
      <c r="A393" s="47" t="str">
        <f t="shared" si="43"/>
        <v>A8446069</v>
      </c>
      <c r="B393" s="102">
        <v>46069</v>
      </c>
      <c r="C393" s="135">
        <f>IF(BS_CONTROLE[[#This Row],[DATA]]="","",WEEKNUM(BS_CONTROLE[[#This Row],[DATA]]))</f>
        <v>8</v>
      </c>
      <c r="D393" s="104" t="s">
        <v>1034</v>
      </c>
      <c r="E393" s="159">
        <v>360</v>
      </c>
      <c r="F393" s="126" t="s">
        <v>1035</v>
      </c>
      <c r="G393" s="142" t="str">
        <f>IF(D393="","*",VLOOKUP(F393,BS_ATIVIDADE[],3,FALSE))</f>
        <v>DETECÇÃO</v>
      </c>
      <c r="H393" s="106" t="s">
        <v>829</v>
      </c>
      <c r="I393" s="106" t="s">
        <v>1122</v>
      </c>
      <c r="J393" s="105">
        <v>92</v>
      </c>
      <c r="K393" s="105">
        <v>66</v>
      </c>
      <c r="L393" s="105" t="s">
        <v>679</v>
      </c>
      <c r="M393" s="127" t="s">
        <v>11</v>
      </c>
      <c r="N393" s="127" t="s">
        <v>1048</v>
      </c>
      <c r="O393" s="106">
        <v>0.3125</v>
      </c>
      <c r="P393" s="106">
        <v>4.1666666666666664E-2</v>
      </c>
      <c r="Q393" s="105">
        <v>52</v>
      </c>
      <c r="R393" s="10" t="str">
        <f>IFERROR(_xlfn.XLOOKUP(F393, BS_ATIVIDADE[ATIVIDADE],BS_ATIVIDADE[UNIDADE] ), "*")</f>
        <v>KM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1039</v>
      </c>
      <c r="W393" s="151" t="s">
        <v>1078</v>
      </c>
      <c r="X393" s="104" t="s">
        <v>416</v>
      </c>
      <c r="Y393" s="129"/>
      <c r="Z393" s="104"/>
      <c r="AA393" s="105">
        <v>1</v>
      </c>
      <c r="AB393" s="103" t="s">
        <v>412</v>
      </c>
      <c r="AC393" s="152"/>
      <c r="AD393" s="107">
        <v>0.29166666666666669</v>
      </c>
      <c r="AE393" s="105">
        <v>6293</v>
      </c>
      <c r="AF393" s="105"/>
      <c r="AG393" s="105"/>
      <c r="AH393" s="15"/>
      <c r="AI393" s="126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5" t="str">
        <f>IF(BS_CONTROLE[[#This Row],[Entre - Estações]]=0, "-", BS_CONTROLE[[#This Row],[Entre - Estações]])</f>
        <v>ZEV-ZPT</v>
      </c>
      <c r="AN393" s="105" t="str">
        <f>IF(BS_CONTROLE[[#This Row],[SB]]=0, "-", BS_CONTROLE[[#This Row],[SB]])</f>
        <v>ZEVZPT</v>
      </c>
      <c r="AO393" s="105">
        <f>IF(BS_CONTROLE[[#This Row],[SUB]]=0, "-", BS_CONTROLE[[#This Row],[SUB]])</f>
        <v>92</v>
      </c>
      <c r="AP393" s="105">
        <f>BS_CONTROLE[[#This Row],[KM - Inicio]]</f>
        <v>66</v>
      </c>
      <c r="AQ393" s="105">
        <f>BS_CONTROLE[[#This Row],[KM - Inicio]]</f>
        <v>66</v>
      </c>
      <c r="AR393" s="108"/>
      <c r="AS393" s="108"/>
      <c r="AT393" s="108"/>
      <c r="AU393" s="136"/>
      <c r="AV393" s="136"/>
      <c r="AW393" s="14"/>
      <c r="AX393" s="14"/>
      <c r="AY393" s="164">
        <f t="shared" si="42"/>
        <v>0</v>
      </c>
      <c r="AZ393" s="153"/>
      <c r="BA393" s="109"/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4"/>
        <v>Produção e Intervalo</v>
      </c>
      <c r="BR393" s="19">
        <f t="shared" si="45"/>
        <v>0</v>
      </c>
      <c r="BS393" s="19">
        <f t="shared" si="46"/>
        <v>0</v>
      </c>
      <c r="BT393" s="8" t="str">
        <f t="shared" si="47"/>
        <v/>
      </c>
    </row>
    <row r="394" spans="1:72" hidden="1">
      <c r="A394" s="47" t="str">
        <f t="shared" si="43"/>
        <v>W6146069</v>
      </c>
      <c r="B394" s="102">
        <v>46069</v>
      </c>
      <c r="C394" s="135">
        <f>IF(BS_CONTROLE[[#This Row],[DATA]]="","",WEEKNUM(BS_CONTROLE[[#This Row],[DATA]]))</f>
        <v>8</v>
      </c>
      <c r="D394" s="104" t="s">
        <v>770</v>
      </c>
      <c r="E394" s="159">
        <v>388</v>
      </c>
      <c r="F394" s="126" t="s">
        <v>678</v>
      </c>
      <c r="G394" s="142" t="str">
        <f>IF(D394="","*",VLOOKUP(F394,BS_ATIVIDADE[],3,FALSE))</f>
        <v>OUTROS</v>
      </c>
      <c r="H394" s="106" t="s">
        <v>306</v>
      </c>
      <c r="I394" s="106" t="s">
        <v>306</v>
      </c>
      <c r="J394" s="105">
        <v>92</v>
      </c>
      <c r="K394" s="105">
        <v>83.7</v>
      </c>
      <c r="L394" s="105" t="s">
        <v>679</v>
      </c>
      <c r="M394" s="1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5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6">
        <v>0.33333333333333331</v>
      </c>
      <c r="P394" s="106">
        <v>4.1666666666666664E-2</v>
      </c>
      <c r="Q394" s="172">
        <v>1</v>
      </c>
      <c r="R394" s="10" t="str">
        <f>IFERROR(_xlfn.XLOOKUP(F394, BS_ATIVIDADE[ATIVIDADE],BS_ATIVIDADE[UNIDADE] ), "*")</f>
        <v>BINÁRIO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51" t="s">
        <v>771</v>
      </c>
      <c r="W394" s="151" t="s">
        <v>772</v>
      </c>
      <c r="X394" s="104" t="s">
        <v>416</v>
      </c>
      <c r="Y394" s="129"/>
      <c r="Z394" s="104"/>
      <c r="AA394" s="105">
        <v>1</v>
      </c>
      <c r="AB394" s="103" t="s">
        <v>412</v>
      </c>
      <c r="AC394" s="126" t="s">
        <v>679</v>
      </c>
      <c r="AD394" s="107">
        <v>0.3125</v>
      </c>
      <c r="AE394" s="105">
        <v>7663</v>
      </c>
      <c r="AF394" s="107" t="s">
        <v>679</v>
      </c>
      <c r="AG394" s="107" t="s">
        <v>679</v>
      </c>
      <c r="AH394" s="15"/>
      <c r="AI394" s="126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5" t="str">
        <f>IF(BS_CONTROLE[[#This Row],[Entre - Estações]]=0, "-", BS_CONTROLE[[#This Row],[Entre - Estações]])</f>
        <v>ZXW-ZGP</v>
      </c>
      <c r="AN394" s="105" t="str">
        <f>IF(BS_CONTROLE[[#This Row],[SB]]=0, "-", BS_CONTROLE[[#This Row],[SB]])</f>
        <v>K84ZXW2</v>
      </c>
      <c r="AO394" s="105">
        <f>IF(BS_CONTROLE[[#This Row],[SUB]]=0, "-", BS_CONTROLE[[#This Row],[SUB]])</f>
        <v>92</v>
      </c>
      <c r="AP394" s="105">
        <f>BS_CONTROLE[[#This Row],[KM - Inicio]]</f>
        <v>83.7</v>
      </c>
      <c r="AQ394" s="105">
        <f>BS_CONTROLE[[#This Row],[KM - Inicio]]</f>
        <v>83.7</v>
      </c>
      <c r="AR394" s="108"/>
      <c r="AS394" s="108"/>
      <c r="AT394" s="108"/>
      <c r="AU394" s="136"/>
      <c r="AV394" s="136"/>
      <c r="AW394" s="14"/>
      <c r="AX394" s="14"/>
      <c r="AY394" s="164">
        <f t="shared" si="42"/>
        <v>0</v>
      </c>
      <c r="AZ394" s="153"/>
      <c r="BA394" s="109"/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4"/>
        <v>Produção e Intervalo</v>
      </c>
      <c r="BR394" s="19">
        <f t="shared" si="45"/>
        <v>0</v>
      </c>
      <c r="BS394" s="19">
        <f t="shared" si="46"/>
        <v>0</v>
      </c>
      <c r="BT394" s="8" t="str">
        <f t="shared" si="47"/>
        <v/>
      </c>
    </row>
    <row r="395" spans="1:72" hidden="1">
      <c r="A395" s="47" t="str">
        <f t="shared" si="43"/>
        <v>W6246069</v>
      </c>
      <c r="B395" s="102">
        <v>46069</v>
      </c>
      <c r="C395" s="135">
        <f>IF(BS_CONTROLE[[#This Row],[DATA]]="","",WEEKNUM(BS_CONTROLE[[#This Row],[DATA]]))</f>
        <v>8</v>
      </c>
      <c r="D395" s="104" t="s">
        <v>774</v>
      </c>
      <c r="E395" s="159">
        <v>389</v>
      </c>
      <c r="F395" s="126" t="s">
        <v>678</v>
      </c>
      <c r="G395" s="142" t="str">
        <f>IF(D395="","*",VLOOKUP(F395,BS_ATIVIDADE[],3,FALSE))</f>
        <v>OUTROS</v>
      </c>
      <c r="H395" s="106" t="s">
        <v>828</v>
      </c>
      <c r="I395" s="106" t="s">
        <v>828</v>
      </c>
      <c r="J395" s="105">
        <v>92</v>
      </c>
      <c r="K395" s="105">
        <v>83.7</v>
      </c>
      <c r="L395" s="105" t="s">
        <v>679</v>
      </c>
      <c r="M395" s="1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5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6">
        <v>0.33333333333333331</v>
      </c>
      <c r="P395" s="106">
        <v>4.1666666666666664E-2</v>
      </c>
      <c r="Q395" s="172">
        <v>1</v>
      </c>
      <c r="R395" s="10" t="str">
        <f>IFERROR(_xlfn.XLOOKUP(F395, BS_ATIVIDADE[ATIVIDADE],BS_ATIVIDADE[UNIDADE] ), "*")</f>
        <v>BINÁRIO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5" t="s">
        <v>771</v>
      </c>
      <c r="W395" s="151" t="s">
        <v>772</v>
      </c>
      <c r="X395" s="104" t="s">
        <v>416</v>
      </c>
      <c r="Y395" s="129"/>
      <c r="Z395" s="104"/>
      <c r="AA395" s="105">
        <v>1</v>
      </c>
      <c r="AB395" s="103" t="s">
        <v>412</v>
      </c>
      <c r="AC395" s="152"/>
      <c r="AD395" s="107">
        <v>0.3125</v>
      </c>
      <c r="AE395" s="105">
        <v>9038</v>
      </c>
      <c r="AF395" s="105"/>
      <c r="AG395" s="105"/>
      <c r="AH395" s="15"/>
      <c r="AI395" s="126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5" t="str">
        <f>IF(BS_CONTROLE[[#This Row],[Entre - Estações]]=0, "-", BS_CONTROLE[[#This Row],[Entre - Estações]])</f>
        <v>ZXW-ZGP</v>
      </c>
      <c r="AN395" s="105" t="str">
        <f>IF(BS_CONTROLE[[#This Row],[SB]]=0, "-", BS_CONTROLE[[#This Row],[SB]])</f>
        <v>K84ZXW2</v>
      </c>
      <c r="AO395" s="105">
        <f>IF(BS_CONTROLE[[#This Row],[SUB]]=0, "-", BS_CONTROLE[[#This Row],[SUB]])</f>
        <v>92</v>
      </c>
      <c r="AP395" s="105">
        <f>BS_CONTROLE[[#This Row],[KM - Inicio]]</f>
        <v>83.7</v>
      </c>
      <c r="AQ395" s="105">
        <f>BS_CONTROLE[[#This Row],[KM - Inicio]]</f>
        <v>83.7</v>
      </c>
      <c r="AR395" s="108"/>
      <c r="AS395" s="108"/>
      <c r="AT395" s="108"/>
      <c r="AU395" s="136"/>
      <c r="AV395" s="136"/>
      <c r="AW395" s="14"/>
      <c r="AX395" s="14"/>
      <c r="AY395" s="164">
        <f t="shared" si="42"/>
        <v>0</v>
      </c>
      <c r="AZ395" s="153"/>
      <c r="BA395" s="109"/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4"/>
        <v>Produção e Intervalo</v>
      </c>
      <c r="BR395" s="19">
        <f t="shared" si="45"/>
        <v>0</v>
      </c>
      <c r="BS395" s="19">
        <f t="shared" si="46"/>
        <v>0</v>
      </c>
      <c r="BT395" s="8" t="str">
        <f t="shared" si="47"/>
        <v/>
      </c>
    </row>
    <row r="396" spans="1:72" hidden="1">
      <c r="A396" s="47" t="str">
        <f t="shared" si="43"/>
        <v>EXPANSÃO TURMA 146069</v>
      </c>
      <c r="B396" s="102">
        <v>46069</v>
      </c>
      <c r="C396" s="135">
        <f>IF(BS_CONTROLE[[#This Row],[DATA]]="","",WEEKNUM(BS_CONTROLE[[#This Row],[DATA]]))</f>
        <v>8</v>
      </c>
      <c r="D396" s="104" t="s">
        <v>701</v>
      </c>
      <c r="E396" s="159">
        <v>280</v>
      </c>
      <c r="F396" s="126" t="s">
        <v>702</v>
      </c>
      <c r="G396" s="142" t="str">
        <f>IF(D396="","*",VLOOKUP(F396,BS_ATIVIDADE[],3,FALSE))</f>
        <v>EXPANSÃO</v>
      </c>
      <c r="H396" s="106" t="s">
        <v>679</v>
      </c>
      <c r="I396" s="106"/>
      <c r="J396" s="105">
        <v>53</v>
      </c>
      <c r="K396" s="105">
        <v>108.9</v>
      </c>
      <c r="L396" s="105" t="s">
        <v>679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6">
        <v>0.35416666666666669</v>
      </c>
      <c r="P396" s="106">
        <v>6.25E-2</v>
      </c>
      <c r="Q396" s="105">
        <v>1</v>
      </c>
      <c r="R396" s="10" t="str">
        <f>IFERROR(_xlfn.XLOOKUP(F396, BS_ATIVIDADE[ATIVIDADE],BS_ATIVIDADE[UNIDADE] ), "*")</f>
        <v>Nº DE SOLDA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5" t="s">
        <v>783</v>
      </c>
      <c r="W396" s="151" t="s">
        <v>698</v>
      </c>
      <c r="X396" s="104" t="s">
        <v>421</v>
      </c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PAT-ZGM</v>
      </c>
      <c r="AN396" s="105" t="str">
        <f>IF(BS_CONTROLE[[#This Row],[SB]]=0, "-", BS_CONTROLE[[#This Row],[SB]])</f>
        <v>PAT1102</v>
      </c>
      <c r="AO396" s="105">
        <f>IF(BS_CONTROLE[[#This Row],[SUB]]=0, "-", BS_CONTROLE[[#This Row],[SUB]])</f>
        <v>53</v>
      </c>
      <c r="AP396" s="105">
        <f>BS_CONTROLE[[#This Row],[KM - Inicio]]</f>
        <v>108.9</v>
      </c>
      <c r="AQ396" s="105">
        <f>BS_CONTROLE[[#This Row],[KM - Inicio]]</f>
        <v>108.9</v>
      </c>
      <c r="AR396" s="108"/>
      <c r="AS396" s="108"/>
      <c r="AT396" s="108"/>
      <c r="AU396" s="136"/>
      <c r="AV396" s="136"/>
      <c r="AW396" s="14"/>
      <c r="AX396" s="14"/>
      <c r="AY396" s="164">
        <f t="shared" si="42"/>
        <v>0</v>
      </c>
      <c r="AZ396" s="153"/>
      <c r="BA396" s="109"/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8" t="str">
        <f t="shared" si="47"/>
        <v/>
      </c>
    </row>
    <row r="397" spans="1:72" hidden="1">
      <c r="A397" s="47" t="str">
        <f t="shared" si="43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42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4"/>
        <v>Aderente</v>
      </c>
      <c r="BR397" s="19" t="str">
        <f t="shared" si="45"/>
        <v>*</v>
      </c>
      <c r="BS397" s="19" t="str">
        <f t="shared" si="46"/>
        <v>*</v>
      </c>
      <c r="BT397" s="8" t="str">
        <f t="shared" si="47"/>
        <v/>
      </c>
    </row>
    <row r="398" spans="1:72" hidden="1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8" t="str">
        <f t="shared" si="47"/>
        <v/>
      </c>
    </row>
    <row r="399" spans="1:72" hidden="1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8" t="str">
        <f t="shared" si="47"/>
        <v/>
      </c>
    </row>
    <row r="400" spans="1:72" hidden="1">
      <c r="A400" s="47" t="str">
        <f t="shared" si="43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42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4"/>
        <v>Aderente</v>
      </c>
      <c r="BR400" s="19" t="str">
        <f t="shared" si="45"/>
        <v>*</v>
      </c>
      <c r="BS400" s="19" t="str">
        <f t="shared" si="46"/>
        <v>*</v>
      </c>
      <c r="BT400" s="8" t="str">
        <f t="shared" si="47"/>
        <v/>
      </c>
    </row>
    <row r="401" spans="1:72" hidden="1">
      <c r="A401" s="47" t="str">
        <f t="shared" si="43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42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4"/>
        <v>Aderente</v>
      </c>
      <c r="BR401" s="19" t="str">
        <f t="shared" si="45"/>
        <v>*</v>
      </c>
      <c r="BS401" s="19" t="str">
        <f t="shared" si="46"/>
        <v>*</v>
      </c>
      <c r="BT401" s="8" t="str">
        <f t="shared" si="47"/>
        <v/>
      </c>
    </row>
    <row r="402" spans="1:72" hidden="1">
      <c r="A402" s="47" t="str">
        <f t="shared" si="43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42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4"/>
        <v>Aderente</v>
      </c>
      <c r="BR402" s="19" t="str">
        <f t="shared" si="45"/>
        <v>*</v>
      </c>
      <c r="BS402" s="19" t="str">
        <f t="shared" si="46"/>
        <v>*</v>
      </c>
      <c r="BT402" s="8" t="str">
        <f t="shared" si="47"/>
        <v/>
      </c>
    </row>
    <row r="403" spans="1:72" hidden="1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8" t="str">
        <f t="shared" si="47"/>
        <v/>
      </c>
    </row>
    <row r="404" spans="1:72" hidden="1">
      <c r="A404" s="47" t="str">
        <f t="shared" si="43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42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4"/>
        <v>Aderente</v>
      </c>
      <c r="BR404" s="19" t="str">
        <f t="shared" si="45"/>
        <v>*</v>
      </c>
      <c r="BS404" s="19" t="str">
        <f t="shared" si="46"/>
        <v>*</v>
      </c>
      <c r="BT404" s="8" t="str">
        <f t="shared" si="47"/>
        <v/>
      </c>
    </row>
    <row r="405" spans="1:72" hidden="1">
      <c r="A405" s="47" t="str">
        <f t="shared" si="43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42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4"/>
        <v>Aderente</v>
      </c>
      <c r="BR405" s="19" t="str">
        <f t="shared" si="45"/>
        <v>*</v>
      </c>
      <c r="BS405" s="19" t="str">
        <f t="shared" si="46"/>
        <v>*</v>
      </c>
      <c r="BT405" s="8" t="str">
        <f t="shared" si="47"/>
        <v/>
      </c>
    </row>
    <row r="406" spans="1:72" hidden="1">
      <c r="A406" s="47" t="str">
        <f t="shared" si="43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42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4"/>
        <v>Aderente</v>
      </c>
      <c r="BR406" s="19" t="str">
        <f t="shared" si="45"/>
        <v>*</v>
      </c>
      <c r="BS406" s="19" t="str">
        <f t="shared" si="46"/>
        <v>*</v>
      </c>
      <c r="BT406" s="8" t="str">
        <f t="shared" si="47"/>
        <v/>
      </c>
    </row>
    <row r="407" spans="1:72" hidden="1">
      <c r="A407" s="47" t="str">
        <f t="shared" si="43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42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4"/>
        <v>Aderente</v>
      </c>
      <c r="BR407" s="19" t="str">
        <f t="shared" si="45"/>
        <v>*</v>
      </c>
      <c r="BS407" s="19" t="str">
        <f t="shared" si="46"/>
        <v>*</v>
      </c>
      <c r="BT407" s="8" t="str">
        <f t="shared" si="47"/>
        <v/>
      </c>
    </row>
    <row r="408" spans="1:72" hidden="1">
      <c r="A408" s="47" t="str">
        <f t="shared" si="43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42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4"/>
        <v>Aderente</v>
      </c>
      <c r="BR408" s="19" t="str">
        <f t="shared" si="45"/>
        <v>*</v>
      </c>
      <c r="BS408" s="19" t="str">
        <f t="shared" si="46"/>
        <v>*</v>
      </c>
      <c r="BT408" s="8" t="str">
        <f t="shared" si="47"/>
        <v/>
      </c>
    </row>
    <row r="409" spans="1:72" hidden="1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8" t="str">
        <f t="shared" si="47"/>
        <v/>
      </c>
    </row>
    <row r="410" spans="1:72" hidden="1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8" t="str">
        <f t="shared" si="47"/>
        <v/>
      </c>
    </row>
    <row r="411" spans="1:72" hidden="1">
      <c r="A411" s="47" t="str">
        <f t="shared" si="43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42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4"/>
        <v>Aderente</v>
      </c>
      <c r="BR411" s="19" t="str">
        <f t="shared" si="45"/>
        <v>*</v>
      </c>
      <c r="BS411" s="19" t="str">
        <f t="shared" si="46"/>
        <v>*</v>
      </c>
      <c r="BT411" s="8" t="str">
        <f t="shared" si="47"/>
        <v/>
      </c>
    </row>
    <row r="412" spans="1:72" hidden="1">
      <c r="A412" s="47" t="str">
        <f t="shared" si="43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42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4"/>
        <v>Aderente</v>
      </c>
      <c r="BR412" s="19" t="str">
        <f t="shared" si="45"/>
        <v>*</v>
      </c>
      <c r="BS412" s="19" t="str">
        <f t="shared" si="46"/>
        <v>*</v>
      </c>
      <c r="BT412" s="8" t="str">
        <f t="shared" si="47"/>
        <v/>
      </c>
    </row>
    <row r="413" spans="1:72" hidden="1">
      <c r="A413" s="47" t="str">
        <f t="shared" si="43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42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4"/>
        <v>Aderente</v>
      </c>
      <c r="BR413" s="19" t="str">
        <f t="shared" si="45"/>
        <v>*</v>
      </c>
      <c r="BS413" s="19" t="str">
        <f t="shared" si="46"/>
        <v>*</v>
      </c>
      <c r="BT413" s="8" t="str">
        <f t="shared" si="47"/>
        <v/>
      </c>
    </row>
    <row r="414" spans="1:72" hidden="1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8" t="str">
        <f t="shared" si="47"/>
        <v/>
      </c>
    </row>
    <row r="415" spans="1:72" hidden="1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8" t="str">
        <f t="shared" si="47"/>
        <v/>
      </c>
    </row>
    <row r="416" spans="1:72" hidden="1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8" t="str">
        <f t="shared" si="47"/>
        <v/>
      </c>
    </row>
    <row r="417" spans="1:72" hidden="1">
      <c r="A417" s="47" t="str">
        <f t="shared" si="43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42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4"/>
        <v>Aderente</v>
      </c>
      <c r="BR417" s="19" t="str">
        <f t="shared" si="45"/>
        <v>*</v>
      </c>
      <c r="BS417" s="19" t="str">
        <f t="shared" si="46"/>
        <v>*</v>
      </c>
      <c r="BT417" s="8" t="str">
        <f t="shared" si="47"/>
        <v/>
      </c>
    </row>
    <row r="418" spans="1:72" hidden="1">
      <c r="A418" s="47" t="str">
        <f t="shared" si="43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42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4"/>
        <v>Aderente</v>
      </c>
      <c r="BR418" s="19" t="str">
        <f t="shared" si="45"/>
        <v>*</v>
      </c>
      <c r="BS418" s="19" t="str">
        <f t="shared" si="46"/>
        <v>*</v>
      </c>
      <c r="BT418" s="8" t="str">
        <f t="shared" si="47"/>
        <v/>
      </c>
    </row>
    <row r="419" spans="1:72" hidden="1">
      <c r="A419" s="47" t="str">
        <f t="shared" si="43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42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4"/>
        <v>Aderente</v>
      </c>
      <c r="BR419" s="19" t="str">
        <f t="shared" si="45"/>
        <v>*</v>
      </c>
      <c r="BS419" s="19" t="str">
        <f t="shared" si="46"/>
        <v>*</v>
      </c>
      <c r="BT419" s="8" t="str">
        <f t="shared" si="47"/>
        <v/>
      </c>
    </row>
    <row r="420" spans="1:72" hidden="1">
      <c r="A420" s="47" t="str">
        <f t="shared" si="43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42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4"/>
        <v>Aderente</v>
      </c>
      <c r="BR420" s="19" t="str">
        <f t="shared" si="45"/>
        <v>*</v>
      </c>
      <c r="BS420" s="19" t="str">
        <f t="shared" si="46"/>
        <v>*</v>
      </c>
      <c r="BT420" s="8" t="str">
        <f t="shared" si="47"/>
        <v/>
      </c>
    </row>
    <row r="421" spans="1:72" hidden="1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8" t="str">
        <f t="shared" si="47"/>
        <v/>
      </c>
    </row>
    <row r="422" spans="1:72" hidden="1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8" t="str">
        <f t="shared" si="47"/>
        <v/>
      </c>
    </row>
    <row r="423" spans="1:72" hidden="1">
      <c r="A423" s="47" t="str">
        <f t="shared" si="43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42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4"/>
        <v>Aderente</v>
      </c>
      <c r="BR423" s="19" t="str">
        <f t="shared" si="45"/>
        <v>*</v>
      </c>
      <c r="BS423" s="19" t="str">
        <f t="shared" si="46"/>
        <v>*</v>
      </c>
      <c r="BT423" s="8" t="str">
        <f t="shared" si="47"/>
        <v/>
      </c>
    </row>
    <row r="424" spans="1:72" hidden="1">
      <c r="A424" s="47" t="str">
        <f t="shared" si="43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42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4"/>
        <v>Aderente</v>
      </c>
      <c r="BR424" s="19" t="str">
        <f t="shared" si="45"/>
        <v>*</v>
      </c>
      <c r="BS424" s="19" t="str">
        <f t="shared" si="46"/>
        <v>*</v>
      </c>
      <c r="BT424" s="8" t="str">
        <f t="shared" si="47"/>
        <v/>
      </c>
    </row>
    <row r="425" spans="1:72" hidden="1">
      <c r="A425" s="47" t="str">
        <f t="shared" si="43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42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4"/>
        <v>Aderente</v>
      </c>
      <c r="BR425" s="19" t="str">
        <f t="shared" si="45"/>
        <v>*</v>
      </c>
      <c r="BS425" s="19" t="str">
        <f t="shared" si="46"/>
        <v>*</v>
      </c>
      <c r="BT425" s="8" t="str">
        <f t="shared" si="47"/>
        <v/>
      </c>
    </row>
    <row r="426" spans="1:72" hidden="1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8" t="str">
        <f t="shared" si="47"/>
        <v/>
      </c>
    </row>
    <row r="427" spans="1:72" hidden="1">
      <c r="A427" s="47" t="str">
        <f t="shared" si="43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42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4"/>
        <v>Aderente</v>
      </c>
      <c r="BR427" s="19" t="str">
        <f t="shared" si="45"/>
        <v>*</v>
      </c>
      <c r="BS427" s="19" t="str">
        <f t="shared" si="46"/>
        <v>*</v>
      </c>
      <c r="BT427" s="8" t="str">
        <f t="shared" si="47"/>
        <v/>
      </c>
    </row>
    <row r="428" spans="1:72" hidden="1">
      <c r="A428" s="47" t="str">
        <f t="shared" si="43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42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4"/>
        <v>Aderente</v>
      </c>
      <c r="BR428" s="19" t="str">
        <f t="shared" si="45"/>
        <v>*</v>
      </c>
      <c r="BS428" s="19" t="str">
        <f t="shared" si="46"/>
        <v>*</v>
      </c>
      <c r="BT428" s="8" t="str">
        <f t="shared" si="47"/>
        <v/>
      </c>
    </row>
    <row r="429" spans="1:72" hidden="1">
      <c r="A429" s="47" t="str">
        <f t="shared" si="43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42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4"/>
        <v>Aderente</v>
      </c>
      <c r="BR429" s="19" t="str">
        <f t="shared" si="45"/>
        <v>*</v>
      </c>
      <c r="BS429" s="19" t="str">
        <f t="shared" si="46"/>
        <v>*</v>
      </c>
      <c r="BT429" s="8" t="str">
        <f t="shared" si="47"/>
        <v/>
      </c>
    </row>
    <row r="430" spans="1:72" hidden="1">
      <c r="A430" s="47" t="str">
        <f t="shared" si="43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42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4"/>
        <v>Aderente</v>
      </c>
      <c r="BR430" s="19" t="str">
        <f t="shared" si="45"/>
        <v>*</v>
      </c>
      <c r="BS430" s="19" t="str">
        <f t="shared" si="46"/>
        <v>*</v>
      </c>
      <c r="BT430" s="8" t="str">
        <f t="shared" si="47"/>
        <v/>
      </c>
    </row>
    <row r="431" spans="1:72" hidden="1">
      <c r="A431" s="47" t="str">
        <f t="shared" si="43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42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4"/>
        <v>Aderente</v>
      </c>
      <c r="BR431" s="19" t="str">
        <f t="shared" si="45"/>
        <v>*</v>
      </c>
      <c r="BS431" s="19" t="str">
        <f t="shared" si="46"/>
        <v>*</v>
      </c>
      <c r="BT431" s="8" t="str">
        <f t="shared" si="47"/>
        <v/>
      </c>
    </row>
    <row r="432" spans="1:72" hidden="1">
      <c r="A432" s="47" t="str">
        <f t="shared" si="43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42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4"/>
        <v>Aderente</v>
      </c>
      <c r="BR432" s="19" t="str">
        <f t="shared" si="45"/>
        <v>*</v>
      </c>
      <c r="BS432" s="19" t="str">
        <f t="shared" si="46"/>
        <v>*</v>
      </c>
      <c r="BT432" s="8" t="str">
        <f t="shared" si="47"/>
        <v/>
      </c>
    </row>
    <row r="433" spans="1:72" hidden="1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8" t="str">
        <f t="shared" si="47"/>
        <v/>
      </c>
    </row>
    <row r="434" spans="1:72" hidden="1">
      <c r="A434" s="47" t="str">
        <f t="shared" si="43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42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4"/>
        <v>Aderente</v>
      </c>
      <c r="BR434" s="19" t="str">
        <f t="shared" si="45"/>
        <v>*</v>
      </c>
      <c r="BS434" s="19" t="str">
        <f t="shared" si="46"/>
        <v>*</v>
      </c>
      <c r="BT434" s="8" t="str">
        <f t="shared" si="47"/>
        <v/>
      </c>
    </row>
    <row r="435" spans="1:72" hidden="1">
      <c r="A435" s="47" t="str">
        <f t="shared" si="43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42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4"/>
        <v>Aderente</v>
      </c>
      <c r="BR435" s="19" t="str">
        <f t="shared" si="45"/>
        <v>*</v>
      </c>
      <c r="BS435" s="19" t="str">
        <f t="shared" si="46"/>
        <v>*</v>
      </c>
      <c r="BT435" s="8" t="str">
        <f t="shared" si="47"/>
        <v/>
      </c>
    </row>
    <row r="436" spans="1:72" hidden="1">
      <c r="A436" s="47" t="str">
        <f t="shared" si="43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42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4"/>
        <v>Aderente</v>
      </c>
      <c r="BR436" s="19" t="str">
        <f t="shared" si="45"/>
        <v>*</v>
      </c>
      <c r="BS436" s="19" t="str">
        <f t="shared" si="46"/>
        <v>*</v>
      </c>
      <c r="BT436" s="8" t="str">
        <f t="shared" si="47"/>
        <v/>
      </c>
    </row>
    <row r="437" spans="1:72" hidden="1">
      <c r="A437" s="47" t="str">
        <f t="shared" si="43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42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4"/>
        <v>Aderente</v>
      </c>
      <c r="BR437" s="19" t="str">
        <f t="shared" si="45"/>
        <v>*</v>
      </c>
      <c r="BS437" s="19" t="str">
        <f t="shared" si="46"/>
        <v>*</v>
      </c>
      <c r="BT437" s="8" t="str">
        <f t="shared" si="47"/>
        <v/>
      </c>
    </row>
    <row r="438" spans="1:72" hidden="1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8" t="str">
        <f t="shared" si="47"/>
        <v/>
      </c>
    </row>
    <row r="439" spans="1:72" hidden="1">
      <c r="A439" s="47" t="str">
        <f t="shared" si="43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42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4"/>
        <v>Aderente</v>
      </c>
      <c r="BR439" s="19" t="str">
        <f t="shared" si="45"/>
        <v>*</v>
      </c>
      <c r="BS439" s="19" t="str">
        <f t="shared" si="46"/>
        <v>*</v>
      </c>
      <c r="BT439" s="8" t="str">
        <f t="shared" si="47"/>
        <v/>
      </c>
    </row>
    <row r="440" spans="1:72" hidden="1">
      <c r="A440" s="47" t="str">
        <f t="shared" si="43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42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4"/>
        <v>Aderente</v>
      </c>
      <c r="BR440" s="19" t="str">
        <f t="shared" si="45"/>
        <v>*</v>
      </c>
      <c r="BS440" s="19" t="str">
        <f t="shared" si="46"/>
        <v>*</v>
      </c>
      <c r="BT440" s="8" t="str">
        <f t="shared" si="47"/>
        <v/>
      </c>
    </row>
    <row r="441" spans="1:72" hidden="1">
      <c r="A441" s="47" t="str">
        <f t="shared" si="43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42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4"/>
        <v>Aderente</v>
      </c>
      <c r="BR441" s="19" t="str">
        <f t="shared" si="45"/>
        <v>*</v>
      </c>
      <c r="BS441" s="19" t="str">
        <f t="shared" si="46"/>
        <v>*</v>
      </c>
      <c r="BT441" s="8" t="str">
        <f t="shared" si="47"/>
        <v/>
      </c>
    </row>
    <row r="442" spans="1:72" hidden="1">
      <c r="A442" s="47" t="str">
        <f t="shared" si="43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42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4"/>
        <v>Aderente</v>
      </c>
      <c r="BR442" s="19" t="str">
        <f t="shared" si="45"/>
        <v>*</v>
      </c>
      <c r="BS442" s="19" t="str">
        <f t="shared" si="46"/>
        <v>*</v>
      </c>
      <c r="BT442" s="8" t="str">
        <f t="shared" si="47"/>
        <v/>
      </c>
    </row>
    <row r="443" spans="1:72" hidden="1">
      <c r="A443" s="47" t="str">
        <f t="shared" si="43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42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4"/>
        <v>Aderente</v>
      </c>
      <c r="BR443" s="19" t="str">
        <f t="shared" si="45"/>
        <v>*</v>
      </c>
      <c r="BS443" s="19" t="str">
        <f t="shared" si="46"/>
        <v>*</v>
      </c>
      <c r="BT443" s="8" t="str">
        <f t="shared" si="47"/>
        <v/>
      </c>
    </row>
    <row r="444" spans="1:72" hidden="1">
      <c r="A444" s="47" t="str">
        <f t="shared" si="43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42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4"/>
        <v>Aderente</v>
      </c>
      <c r="BR444" s="19" t="str">
        <f t="shared" si="45"/>
        <v>*</v>
      </c>
      <c r="BS444" s="19" t="str">
        <f t="shared" si="46"/>
        <v>*</v>
      </c>
      <c r="BT444" s="8" t="str">
        <f t="shared" si="47"/>
        <v/>
      </c>
    </row>
    <row r="445" spans="1:72" hidden="1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8" t="str">
        <f t="shared" si="47"/>
        <v/>
      </c>
    </row>
    <row r="446" spans="1:72" hidden="1">
      <c r="A446" s="47" t="str">
        <f t="shared" si="43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42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4"/>
        <v>Aderente</v>
      </c>
      <c r="BR446" s="19" t="str">
        <f t="shared" si="45"/>
        <v>*</v>
      </c>
      <c r="BS446" s="19" t="str">
        <f t="shared" si="46"/>
        <v>*</v>
      </c>
      <c r="BT446" s="8" t="str">
        <f t="shared" si="47"/>
        <v/>
      </c>
    </row>
    <row r="447" spans="1:72" hidden="1">
      <c r="A447" s="47" t="str">
        <f t="shared" si="43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42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4"/>
        <v>Aderente</v>
      </c>
      <c r="BR447" s="19" t="str">
        <f t="shared" si="45"/>
        <v>*</v>
      </c>
      <c r="BS447" s="19" t="str">
        <f t="shared" si="46"/>
        <v>*</v>
      </c>
      <c r="BT447" s="8" t="str">
        <f t="shared" si="47"/>
        <v/>
      </c>
    </row>
    <row r="448" spans="1:72" hidden="1">
      <c r="A448" s="47" t="str">
        <f t="shared" si="43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42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4"/>
        <v>Aderente</v>
      </c>
      <c r="BR448" s="19" t="str">
        <f t="shared" si="45"/>
        <v>*</v>
      </c>
      <c r="BS448" s="19" t="str">
        <f t="shared" si="46"/>
        <v>*</v>
      </c>
      <c r="BT448" s="8" t="str">
        <f t="shared" si="47"/>
        <v/>
      </c>
    </row>
    <row r="449" spans="1:72" hidden="1">
      <c r="A449" s="47" t="str">
        <f t="shared" si="43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42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4"/>
        <v>Aderente</v>
      </c>
      <c r="BR449" s="19" t="str">
        <f t="shared" si="45"/>
        <v>*</v>
      </c>
      <c r="BS449" s="19" t="str">
        <f t="shared" si="46"/>
        <v>*</v>
      </c>
      <c r="BT449" s="8" t="str">
        <f t="shared" si="47"/>
        <v/>
      </c>
    </row>
    <row r="450" spans="1:72" hidden="1">
      <c r="A450" s="47" t="str">
        <f t="shared" si="43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42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4"/>
        <v>Aderente</v>
      </c>
      <c r="BR450" s="19" t="str">
        <f t="shared" si="45"/>
        <v>*</v>
      </c>
      <c r="BS450" s="19" t="str">
        <f t="shared" si="46"/>
        <v>*</v>
      </c>
      <c r="BT450" s="8" t="str">
        <f t="shared" si="47"/>
        <v/>
      </c>
    </row>
    <row r="451" spans="1:72" hidden="1">
      <c r="A451" s="47" t="str">
        <f t="shared" si="43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42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4"/>
        <v>Aderente</v>
      </c>
      <c r="BR451" s="19" t="str">
        <f t="shared" si="45"/>
        <v>*</v>
      </c>
      <c r="BS451" s="19" t="str">
        <f t="shared" si="46"/>
        <v>*</v>
      </c>
      <c r="BT451" s="8" t="str">
        <f t="shared" si="47"/>
        <v/>
      </c>
    </row>
    <row r="452" spans="1:72" hidden="1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8" t="str">
        <f t="shared" si="47"/>
        <v/>
      </c>
    </row>
    <row r="453" spans="1:72" hidden="1">
      <c r="A453" s="47" t="str">
        <f t="shared" si="43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42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4"/>
        <v>Aderente</v>
      </c>
      <c r="BR453" s="19" t="str">
        <f t="shared" si="45"/>
        <v>*</v>
      </c>
      <c r="BS453" s="19" t="str">
        <f t="shared" si="46"/>
        <v>*</v>
      </c>
      <c r="BT453" s="8" t="str">
        <f t="shared" si="47"/>
        <v/>
      </c>
    </row>
    <row r="454" spans="1:72" hidden="1">
      <c r="A454" s="47" t="str">
        <f t="shared" si="43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42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4"/>
        <v>Aderente</v>
      </c>
      <c r="BR454" s="19" t="str">
        <f t="shared" si="45"/>
        <v>*</v>
      </c>
      <c r="BS454" s="19" t="str">
        <f t="shared" si="46"/>
        <v>*</v>
      </c>
      <c r="BT454" s="8" t="str">
        <f t="shared" si="47"/>
        <v/>
      </c>
    </row>
    <row r="455" spans="1:72" hidden="1">
      <c r="A455" s="47" t="str">
        <f t="shared" si="43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8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4"/>
        <v>Aderente</v>
      </c>
      <c r="BR455" s="19" t="str">
        <f t="shared" si="45"/>
        <v>*</v>
      </c>
      <c r="BS455" s="19" t="str">
        <f t="shared" si="46"/>
        <v>*</v>
      </c>
      <c r="BT455" s="8" t="str">
        <f t="shared" si="47"/>
        <v/>
      </c>
    </row>
    <row r="456" spans="1:72" hidden="1">
      <c r="A456" s="47" t="str">
        <f t="shared" ref="A456:A519" si="49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8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Aderente</v>
      </c>
      <c r="BR456" s="19" t="str">
        <f t="shared" ref="BR456:BR519" si="51">IF(OR(B456="",F456=""),"*",AY456/P456)</f>
        <v>*</v>
      </c>
      <c r="BS456" s="19" t="str">
        <f t="shared" ref="BS456:BS519" si="52">IF(OR(B456="",F456=""),"*",BA456/Q456)</f>
        <v>*</v>
      </c>
      <c r="BT456" s="8" t="str">
        <f t="shared" ref="BT456:BT519" si="53">IF(BN456="","",SUBSTITUTE(BM456," ","")&amp;SUBSTITUTE(BN456," ",""))</f>
        <v/>
      </c>
    </row>
    <row r="457" spans="1:72" hidden="1">
      <c r="A457" s="47" t="str">
        <f t="shared" si="49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8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50"/>
        <v>Aderente</v>
      </c>
      <c r="BR457" s="19" t="str">
        <f t="shared" si="51"/>
        <v>*</v>
      </c>
      <c r="BS457" s="19" t="str">
        <f t="shared" si="52"/>
        <v>*</v>
      </c>
      <c r="BT457" s="8" t="str">
        <f t="shared" si="53"/>
        <v/>
      </c>
    </row>
    <row r="458" spans="1:72" hidden="1">
      <c r="A458" s="47" t="str">
        <f t="shared" si="49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8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50"/>
        <v>Aderente</v>
      </c>
      <c r="BR458" s="19" t="str">
        <f t="shared" si="51"/>
        <v>*</v>
      </c>
      <c r="BS458" s="19" t="str">
        <f t="shared" si="52"/>
        <v>*</v>
      </c>
      <c r="BT458" s="8" t="str">
        <f t="shared" si="53"/>
        <v/>
      </c>
    </row>
    <row r="459" spans="1:72" hidden="1">
      <c r="A459" s="47" t="str">
        <f t="shared" si="49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8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50"/>
        <v>Aderente</v>
      </c>
      <c r="BR459" s="19" t="str">
        <f t="shared" si="51"/>
        <v>*</v>
      </c>
      <c r="BS459" s="19" t="str">
        <f t="shared" si="52"/>
        <v>*</v>
      </c>
      <c r="BT459" s="8" t="str">
        <f t="shared" si="53"/>
        <v/>
      </c>
    </row>
    <row r="460" spans="1:72" hidden="1">
      <c r="A460" s="47" t="str">
        <f t="shared" si="49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8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50"/>
        <v>Aderente</v>
      </c>
      <c r="BR460" s="19" t="str">
        <f t="shared" si="51"/>
        <v>*</v>
      </c>
      <c r="BS460" s="19" t="str">
        <f t="shared" si="52"/>
        <v>*</v>
      </c>
      <c r="BT460" s="8" t="str">
        <f t="shared" si="53"/>
        <v/>
      </c>
    </row>
    <row r="461" spans="1:72" hidden="1">
      <c r="A461" s="47" t="str">
        <f t="shared" si="49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8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50"/>
        <v>Aderente</v>
      </c>
      <c r="BR461" s="19" t="str">
        <f t="shared" si="51"/>
        <v>*</v>
      </c>
      <c r="BS461" s="19" t="str">
        <f t="shared" si="52"/>
        <v>*</v>
      </c>
      <c r="BT461" s="8" t="str">
        <f t="shared" si="53"/>
        <v/>
      </c>
    </row>
    <row r="462" spans="1:72" hidden="1">
      <c r="A462" s="47" t="str">
        <f t="shared" si="49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8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50"/>
        <v>Aderente</v>
      </c>
      <c r="BR462" s="19" t="str">
        <f t="shared" si="51"/>
        <v>*</v>
      </c>
      <c r="BS462" s="19" t="str">
        <f t="shared" si="52"/>
        <v>*</v>
      </c>
      <c r="BT462" s="8" t="str">
        <f t="shared" si="53"/>
        <v/>
      </c>
    </row>
    <row r="463" spans="1:72" hidden="1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8" t="str">
        <f t="shared" si="53"/>
        <v/>
      </c>
    </row>
    <row r="464" spans="1:72" hidden="1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8" t="str">
        <f t="shared" si="53"/>
        <v/>
      </c>
    </row>
    <row r="465" spans="1:72" hidden="1">
      <c r="A465" s="47" t="str">
        <f t="shared" si="49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8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8" t="str">
        <f t="shared" si="53"/>
        <v/>
      </c>
    </row>
    <row r="466" spans="1:72" hidden="1">
      <c r="A466" s="47" t="str">
        <f t="shared" si="49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8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8" t="str">
        <f t="shared" si="53"/>
        <v/>
      </c>
    </row>
    <row r="467" spans="1:72" hidden="1">
      <c r="A467" s="47" t="str">
        <f t="shared" si="49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8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Aderente</v>
      </c>
      <c r="BR467" s="19" t="str">
        <f t="shared" si="51"/>
        <v>*</v>
      </c>
      <c r="BS467" s="19" t="str">
        <f t="shared" si="52"/>
        <v>*</v>
      </c>
      <c r="BT467" s="8" t="str">
        <f t="shared" si="53"/>
        <v/>
      </c>
    </row>
    <row r="468" spans="1:72" hidden="1">
      <c r="A468" s="47" t="str">
        <f t="shared" si="49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8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Aderente</v>
      </c>
      <c r="BR468" s="19" t="str">
        <f t="shared" si="51"/>
        <v>*</v>
      </c>
      <c r="BS468" s="19" t="str">
        <f t="shared" si="52"/>
        <v>*</v>
      </c>
      <c r="BT468" s="8" t="str">
        <f t="shared" si="53"/>
        <v/>
      </c>
    </row>
    <row r="469" spans="1:72" hidden="1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8" t="str">
        <f t="shared" si="53"/>
        <v/>
      </c>
    </row>
    <row r="470" spans="1:72" hidden="1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8" t="str">
        <f t="shared" si="53"/>
        <v/>
      </c>
    </row>
    <row r="471" spans="1:72" hidden="1">
      <c r="A471" s="47" t="str">
        <f t="shared" si="49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8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Aderente</v>
      </c>
      <c r="BR471" s="19" t="str">
        <f t="shared" si="51"/>
        <v>*</v>
      </c>
      <c r="BS471" s="19" t="str">
        <f t="shared" si="52"/>
        <v>*</v>
      </c>
      <c r="BT471" s="8" t="str">
        <f t="shared" si="53"/>
        <v/>
      </c>
    </row>
    <row r="472" spans="1:72" hidden="1">
      <c r="A472" s="47" t="str">
        <f t="shared" si="49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8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Aderente</v>
      </c>
      <c r="BR472" s="19" t="str">
        <f t="shared" si="51"/>
        <v>*</v>
      </c>
      <c r="BS472" s="19" t="str">
        <f t="shared" si="52"/>
        <v>*</v>
      </c>
      <c r="BT472" s="8" t="str">
        <f t="shared" si="53"/>
        <v/>
      </c>
    </row>
    <row r="473" spans="1:72" hidden="1">
      <c r="A473" s="47" t="str">
        <f t="shared" si="49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8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Aderente</v>
      </c>
      <c r="BR473" s="19" t="str">
        <f t="shared" si="51"/>
        <v>*</v>
      </c>
      <c r="BS473" s="19" t="str">
        <f t="shared" si="52"/>
        <v>*</v>
      </c>
      <c r="BT473" s="8" t="str">
        <f t="shared" si="53"/>
        <v/>
      </c>
    </row>
    <row r="474" spans="1:72" hidden="1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8" t="str">
        <f t="shared" si="53"/>
        <v/>
      </c>
    </row>
    <row r="475" spans="1:72" hidden="1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8" t="str">
        <f t="shared" si="53"/>
        <v/>
      </c>
    </row>
    <row r="476" spans="1:72" hidden="1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8" t="str">
        <f t="shared" si="53"/>
        <v/>
      </c>
    </row>
    <row r="477" spans="1:72" hidden="1">
      <c r="A477" s="47" t="str">
        <f t="shared" si="49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8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Aderente</v>
      </c>
      <c r="BR477" s="19" t="str">
        <f t="shared" si="51"/>
        <v>*</v>
      </c>
      <c r="BS477" s="19" t="str">
        <f t="shared" si="52"/>
        <v>*</v>
      </c>
      <c r="BT477" s="8" t="str">
        <f t="shared" si="53"/>
        <v/>
      </c>
    </row>
    <row r="478" spans="1:72" hidden="1">
      <c r="A478" s="47" t="str">
        <f t="shared" si="49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8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Aderente</v>
      </c>
      <c r="BR478" s="19" t="str">
        <f t="shared" si="51"/>
        <v>*</v>
      </c>
      <c r="BS478" s="19" t="str">
        <f t="shared" si="52"/>
        <v>*</v>
      </c>
      <c r="BT478" s="8" t="str">
        <f t="shared" si="53"/>
        <v/>
      </c>
    </row>
    <row r="479" spans="1:72" hidden="1">
      <c r="A479" s="47" t="str">
        <f t="shared" si="49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8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Aderente</v>
      </c>
      <c r="BR479" s="19" t="str">
        <f t="shared" si="51"/>
        <v>*</v>
      </c>
      <c r="BS479" s="19" t="str">
        <f t="shared" si="52"/>
        <v>*</v>
      </c>
      <c r="BT479" s="8" t="str">
        <f t="shared" si="53"/>
        <v/>
      </c>
    </row>
    <row r="480" spans="1:72" hidden="1">
      <c r="A480" s="47" t="str">
        <f t="shared" si="49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8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8" t="str">
        <f t="shared" si="53"/>
        <v/>
      </c>
    </row>
    <row r="481" spans="1:72" hidden="1">
      <c r="A481" s="47" t="str">
        <f t="shared" si="49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8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Aderente</v>
      </c>
      <c r="BR481" s="19" t="str">
        <f t="shared" si="51"/>
        <v>*</v>
      </c>
      <c r="BS481" s="19" t="str">
        <f t="shared" si="52"/>
        <v>*</v>
      </c>
      <c r="BT481" s="8" t="str">
        <f t="shared" si="53"/>
        <v/>
      </c>
    </row>
    <row r="482" spans="1:72" hidden="1">
      <c r="A482" s="47" t="str">
        <f t="shared" si="49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8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Aderente</v>
      </c>
      <c r="BR482" s="19" t="str">
        <f t="shared" si="51"/>
        <v>*</v>
      </c>
      <c r="BS482" s="19" t="str">
        <f t="shared" si="52"/>
        <v>*</v>
      </c>
      <c r="BT482" s="8" t="str">
        <f t="shared" si="53"/>
        <v/>
      </c>
    </row>
    <row r="483" spans="1:72" hidden="1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8" t="str">
        <f t="shared" si="53"/>
        <v/>
      </c>
    </row>
    <row r="484" spans="1:72" hidden="1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8" t="str">
        <f t="shared" si="53"/>
        <v/>
      </c>
    </row>
    <row r="485" spans="1:72" hidden="1">
      <c r="A485" s="47" t="str">
        <f t="shared" si="49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8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Aderente</v>
      </c>
      <c r="BR485" s="19" t="str">
        <f t="shared" si="51"/>
        <v>*</v>
      </c>
      <c r="BS485" s="19" t="str">
        <f t="shared" si="52"/>
        <v>*</v>
      </c>
      <c r="BT485" s="8" t="str">
        <f t="shared" si="53"/>
        <v/>
      </c>
    </row>
    <row r="486" spans="1:72" hidden="1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8" t="str">
        <f t="shared" si="53"/>
        <v/>
      </c>
    </row>
    <row r="487" spans="1:72" hidden="1">
      <c r="A487" s="47" t="str">
        <f t="shared" si="49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8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Aderente</v>
      </c>
      <c r="BR487" s="19" t="str">
        <f t="shared" si="51"/>
        <v>*</v>
      </c>
      <c r="BS487" s="19" t="str">
        <f t="shared" si="52"/>
        <v>*</v>
      </c>
      <c r="BT487" s="8" t="str">
        <f t="shared" si="53"/>
        <v/>
      </c>
    </row>
    <row r="488" spans="1:72" hidden="1">
      <c r="A488" s="47" t="str">
        <f t="shared" si="49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8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Aderente</v>
      </c>
      <c r="BR488" s="19" t="str">
        <f t="shared" si="51"/>
        <v>*</v>
      </c>
      <c r="BS488" s="19" t="str">
        <f t="shared" si="52"/>
        <v>*</v>
      </c>
      <c r="BT488" s="8" t="str">
        <f t="shared" si="53"/>
        <v/>
      </c>
    </row>
    <row r="489" spans="1:72" hidden="1">
      <c r="A489" s="47" t="str">
        <f t="shared" si="49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8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Aderente</v>
      </c>
      <c r="BR489" s="19" t="str">
        <f t="shared" si="51"/>
        <v>*</v>
      </c>
      <c r="BS489" s="19" t="str">
        <f t="shared" si="52"/>
        <v>*</v>
      </c>
      <c r="BT489" s="8" t="str">
        <f t="shared" si="53"/>
        <v/>
      </c>
    </row>
    <row r="490" spans="1:72" hidden="1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8" t="str">
        <f t="shared" si="53"/>
        <v/>
      </c>
    </row>
    <row r="491" spans="1:72" hidden="1">
      <c r="A491" s="47" t="str">
        <f t="shared" si="49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8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Aderente</v>
      </c>
      <c r="BR491" s="19" t="str">
        <f t="shared" si="51"/>
        <v>*</v>
      </c>
      <c r="BS491" s="19" t="str">
        <f t="shared" si="52"/>
        <v>*</v>
      </c>
      <c r="BT491" s="8" t="str">
        <f t="shared" si="53"/>
        <v/>
      </c>
    </row>
    <row r="492" spans="1:72" hidden="1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8" t="str">
        <f t="shared" si="53"/>
        <v/>
      </c>
    </row>
    <row r="493" spans="1:72" hidden="1">
      <c r="A493" s="47" t="str">
        <f t="shared" si="49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8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Aderente</v>
      </c>
      <c r="BR493" s="19" t="str">
        <f t="shared" si="51"/>
        <v>*</v>
      </c>
      <c r="BS493" s="19" t="str">
        <f t="shared" si="52"/>
        <v>*</v>
      </c>
      <c r="BT493" s="8" t="str">
        <f t="shared" si="53"/>
        <v/>
      </c>
    </row>
    <row r="494" spans="1:72" hidden="1">
      <c r="A494" s="47" t="str">
        <f t="shared" si="49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8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Aderente</v>
      </c>
      <c r="BR494" s="19" t="str">
        <f t="shared" si="51"/>
        <v>*</v>
      </c>
      <c r="BS494" s="19" t="str">
        <f t="shared" si="52"/>
        <v>*</v>
      </c>
      <c r="BT494" s="8" t="str">
        <f t="shared" si="53"/>
        <v/>
      </c>
    </row>
    <row r="495" spans="1:72" hidden="1">
      <c r="A495" s="47" t="str">
        <f t="shared" si="49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8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Aderente</v>
      </c>
      <c r="BR495" s="19" t="str">
        <f t="shared" si="51"/>
        <v>*</v>
      </c>
      <c r="BS495" s="19" t="str">
        <f t="shared" si="52"/>
        <v>*</v>
      </c>
      <c r="BT495" s="8" t="str">
        <f t="shared" si="53"/>
        <v/>
      </c>
    </row>
    <row r="496" spans="1:72" hidden="1">
      <c r="A496" s="47" t="str">
        <f t="shared" si="49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8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Aderente</v>
      </c>
      <c r="BR496" s="19" t="str">
        <f t="shared" si="51"/>
        <v>*</v>
      </c>
      <c r="BS496" s="19" t="str">
        <f t="shared" si="52"/>
        <v>*</v>
      </c>
      <c r="BT496" s="8" t="str">
        <f t="shared" si="53"/>
        <v/>
      </c>
    </row>
    <row r="497" spans="1:72" hidden="1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8" t="str">
        <f t="shared" si="53"/>
        <v/>
      </c>
    </row>
    <row r="498" spans="1:72" hidden="1">
      <c r="A498" s="47" t="str">
        <f t="shared" si="49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8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Aderente</v>
      </c>
      <c r="BR498" s="19" t="str">
        <f t="shared" si="51"/>
        <v>*</v>
      </c>
      <c r="BS498" s="19" t="str">
        <f t="shared" si="52"/>
        <v>*</v>
      </c>
      <c r="BT498" s="8" t="str">
        <f t="shared" si="53"/>
        <v/>
      </c>
    </row>
    <row r="499" spans="1:72" hidden="1">
      <c r="A499" s="47" t="str">
        <f t="shared" si="49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8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Aderente</v>
      </c>
      <c r="BR499" s="19" t="str">
        <f t="shared" si="51"/>
        <v>*</v>
      </c>
      <c r="BS499" s="19" t="str">
        <f t="shared" si="52"/>
        <v>*</v>
      </c>
      <c r="BT499" s="8" t="str">
        <f t="shared" si="53"/>
        <v/>
      </c>
    </row>
    <row r="500" spans="1:72" hidden="1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8" t="str">
        <f t="shared" si="53"/>
        <v/>
      </c>
    </row>
    <row r="501" spans="1:72" hidden="1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8" t="str">
        <f t="shared" si="53"/>
        <v/>
      </c>
    </row>
    <row r="502" spans="1:72" hidden="1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8" t="str">
        <f t="shared" si="53"/>
        <v/>
      </c>
    </row>
    <row r="503" spans="1:72" hidden="1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8" t="str">
        <f t="shared" si="53"/>
        <v/>
      </c>
    </row>
    <row r="504" spans="1:72" hidden="1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8" t="str">
        <f t="shared" si="53"/>
        <v/>
      </c>
    </row>
    <row r="505" spans="1:72" hidden="1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8" t="str">
        <f t="shared" si="53"/>
        <v/>
      </c>
    </row>
    <row r="506" spans="1:72" hidden="1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8" t="str">
        <f t="shared" si="53"/>
        <v/>
      </c>
    </row>
    <row r="507" spans="1:72" hidden="1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8" t="str">
        <f t="shared" si="53"/>
        <v/>
      </c>
    </row>
    <row r="508" spans="1:72" hidden="1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8" t="str">
        <f t="shared" si="53"/>
        <v/>
      </c>
    </row>
    <row r="509" spans="1:72" hidden="1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8" t="str">
        <f t="shared" si="53"/>
        <v/>
      </c>
    </row>
    <row r="510" spans="1:72" hidden="1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8" t="str">
        <f t="shared" si="53"/>
        <v/>
      </c>
    </row>
    <row r="511" spans="1:72" hidden="1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8" t="str">
        <f t="shared" si="53"/>
        <v/>
      </c>
    </row>
    <row r="512" spans="1:72" hidden="1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8" t="str">
        <f t="shared" si="53"/>
        <v/>
      </c>
    </row>
    <row r="513" spans="1:72" hidden="1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8" t="str">
        <f t="shared" si="53"/>
        <v/>
      </c>
    </row>
    <row r="514" spans="1:72" hidden="1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8" t="str">
        <f t="shared" si="53"/>
        <v/>
      </c>
    </row>
    <row r="515" spans="1:72" hidden="1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8" t="str">
        <f t="shared" si="53"/>
        <v/>
      </c>
    </row>
    <row r="516" spans="1:72" hidden="1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8" t="str">
        <f t="shared" si="53"/>
        <v/>
      </c>
    </row>
    <row r="517" spans="1:72" hidden="1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8" t="str">
        <f t="shared" si="53"/>
        <v/>
      </c>
    </row>
    <row r="518" spans="1:72" hidden="1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8" t="str">
        <f t="shared" si="53"/>
        <v/>
      </c>
    </row>
    <row r="519" spans="1:72" hidden="1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8" t="str">
        <f t="shared" si="53"/>
        <v/>
      </c>
    </row>
    <row r="520" spans="1:72" hidden="1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8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8" t="str">
        <f t="shared" si="59"/>
        <v/>
      </c>
    </row>
    <row r="522" spans="1:72" hidden="1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8" t="str">
        <f t="shared" si="59"/>
        <v/>
      </c>
    </row>
    <row r="523" spans="1:72" hidden="1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8" t="str">
        <f t="shared" si="59"/>
        <v/>
      </c>
    </row>
    <row r="524" spans="1:72" hidden="1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8" t="str">
        <f t="shared" si="59"/>
        <v/>
      </c>
    </row>
    <row r="525" spans="1:72" hidden="1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8" t="str">
        <f t="shared" si="59"/>
        <v/>
      </c>
    </row>
    <row r="526" spans="1:72" hidden="1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8" t="str">
        <f t="shared" si="59"/>
        <v/>
      </c>
    </row>
    <row r="527" spans="1:72" hidden="1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8" t="str">
        <f t="shared" si="59"/>
        <v/>
      </c>
    </row>
    <row r="528" spans="1:72" hidden="1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8" t="str">
        <f t="shared" si="59"/>
        <v/>
      </c>
    </row>
    <row r="529" spans="1:72" hidden="1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8" t="str">
        <f t="shared" si="59"/>
        <v/>
      </c>
    </row>
    <row r="530" spans="1:72" hidden="1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8" t="str">
        <f t="shared" si="59"/>
        <v/>
      </c>
    </row>
    <row r="531" spans="1:72" hidden="1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8" t="str">
        <f t="shared" si="59"/>
        <v/>
      </c>
    </row>
    <row r="532" spans="1:72" hidden="1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8" t="str">
        <f t="shared" si="59"/>
        <v/>
      </c>
    </row>
    <row r="533" spans="1:72" hidden="1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8" t="str">
        <f t="shared" si="59"/>
        <v/>
      </c>
    </row>
    <row r="534" spans="1:72" hidden="1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8" t="str">
        <f t="shared" si="59"/>
        <v/>
      </c>
    </row>
    <row r="535" spans="1:72" hidden="1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8" t="str">
        <f t="shared" si="59"/>
        <v/>
      </c>
    </row>
    <row r="536" spans="1:72" hidden="1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8" t="str">
        <f t="shared" si="59"/>
        <v/>
      </c>
    </row>
    <row r="537" spans="1:72" hidden="1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8" t="str">
        <f t="shared" si="59"/>
        <v/>
      </c>
    </row>
    <row r="538" spans="1:72" hidden="1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8" t="str">
        <f t="shared" si="59"/>
        <v/>
      </c>
    </row>
    <row r="539" spans="1:72" hidden="1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8" t="str">
        <f t="shared" si="59"/>
        <v/>
      </c>
    </row>
    <row r="540" spans="1:72" hidden="1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8" t="str">
        <f t="shared" si="59"/>
        <v/>
      </c>
    </row>
    <row r="541" spans="1:72" hidden="1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8" t="str">
        <f t="shared" si="59"/>
        <v/>
      </c>
    </row>
    <row r="542" spans="1:72" hidden="1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8" t="str">
        <f t="shared" si="59"/>
        <v/>
      </c>
    </row>
    <row r="543" spans="1:72" hidden="1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8" t="str">
        <f t="shared" si="59"/>
        <v/>
      </c>
    </row>
    <row r="544" spans="1:72" hidden="1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8" t="str">
        <f t="shared" si="59"/>
        <v/>
      </c>
    </row>
    <row r="545" spans="1:72" hidden="1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8" t="str">
        <f t="shared" si="59"/>
        <v/>
      </c>
    </row>
    <row r="546" spans="1:72" hidden="1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8" t="str">
        <f t="shared" si="59"/>
        <v/>
      </c>
    </row>
    <row r="547" spans="1:72" hidden="1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8" t="str">
        <f t="shared" si="59"/>
        <v/>
      </c>
    </row>
    <row r="548" spans="1:72" hidden="1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8" t="str">
        <f t="shared" si="59"/>
        <v/>
      </c>
    </row>
    <row r="549" spans="1:72" hidden="1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8" t="str">
        <f t="shared" si="59"/>
        <v/>
      </c>
    </row>
    <row r="550" spans="1:72" hidden="1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8" t="str">
        <f t="shared" si="59"/>
        <v/>
      </c>
    </row>
    <row r="551" spans="1:72" hidden="1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8" t="str">
        <f t="shared" si="59"/>
        <v/>
      </c>
    </row>
    <row r="552" spans="1:72" hidden="1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8" t="str">
        <f t="shared" si="59"/>
        <v/>
      </c>
    </row>
    <row r="553" spans="1:72" hidden="1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8" t="str">
        <f t="shared" si="59"/>
        <v/>
      </c>
    </row>
    <row r="554" spans="1:72" hidden="1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8" t="str">
        <f t="shared" si="59"/>
        <v/>
      </c>
    </row>
    <row r="555" spans="1:72" hidden="1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8" t="str">
        <f t="shared" si="59"/>
        <v/>
      </c>
    </row>
    <row r="556" spans="1:72" hidden="1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8" t="str">
        <f t="shared" si="59"/>
        <v/>
      </c>
    </row>
    <row r="557" spans="1:72" hidden="1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8" t="str">
        <f t="shared" si="59"/>
        <v/>
      </c>
    </row>
    <row r="558" spans="1:72" hidden="1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8" t="str">
        <f t="shared" si="59"/>
        <v/>
      </c>
    </row>
    <row r="559" spans="1:72" hidden="1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8" t="str">
        <f t="shared" si="59"/>
        <v/>
      </c>
    </row>
    <row r="560" spans="1:72" hidden="1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8" t="str">
        <f t="shared" si="59"/>
        <v/>
      </c>
    </row>
    <row r="561" spans="1:72" hidden="1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8" t="str">
        <f t="shared" si="59"/>
        <v/>
      </c>
    </row>
    <row r="562" spans="1:72" hidden="1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8" t="str">
        <f t="shared" si="59"/>
        <v/>
      </c>
    </row>
    <row r="563" spans="1:72" hidden="1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8" t="str">
        <f t="shared" si="59"/>
        <v/>
      </c>
    </row>
    <row r="564" spans="1:72" hidden="1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8" t="str">
        <f t="shared" si="59"/>
        <v/>
      </c>
    </row>
    <row r="565" spans="1:72" hidden="1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8" t="str">
        <f t="shared" si="59"/>
        <v/>
      </c>
    </row>
    <row r="566" spans="1:72" hidden="1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8" t="str">
        <f t="shared" si="59"/>
        <v/>
      </c>
    </row>
    <row r="567" spans="1:72" hidden="1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8" t="str">
        <f t="shared" si="59"/>
        <v/>
      </c>
    </row>
    <row r="568" spans="1:72" hidden="1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8" t="str">
        <f t="shared" si="59"/>
        <v/>
      </c>
    </row>
    <row r="569" spans="1:72" hidden="1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8" t="str">
        <f t="shared" si="59"/>
        <v/>
      </c>
    </row>
    <row r="570" spans="1:72" hidden="1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8" t="str">
        <f t="shared" si="59"/>
        <v/>
      </c>
    </row>
    <row r="571" spans="1:72" hidden="1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8" t="str">
        <f t="shared" si="59"/>
        <v/>
      </c>
    </row>
    <row r="572" spans="1:72" hidden="1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8" t="str">
        <f t="shared" si="59"/>
        <v/>
      </c>
    </row>
    <row r="573" spans="1:72" hidden="1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8" t="str">
        <f t="shared" si="59"/>
        <v/>
      </c>
    </row>
    <row r="574" spans="1:72" hidden="1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8" t="str">
        <f t="shared" si="59"/>
        <v/>
      </c>
    </row>
    <row r="575" spans="1:72" hidden="1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8" t="str">
        <f t="shared" si="59"/>
        <v/>
      </c>
    </row>
    <row r="576" spans="1:72" hidden="1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8" t="str">
        <f t="shared" si="59"/>
        <v/>
      </c>
    </row>
    <row r="577" spans="1:72" hidden="1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8" t="str">
        <f t="shared" si="59"/>
        <v/>
      </c>
    </row>
    <row r="578" spans="1:72" hidden="1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8" t="str">
        <f t="shared" si="59"/>
        <v/>
      </c>
    </row>
    <row r="579" spans="1:72" hidden="1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8" t="str">
        <f t="shared" si="59"/>
        <v/>
      </c>
    </row>
    <row r="580" spans="1:72" hidden="1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8" t="str">
        <f t="shared" si="59"/>
        <v/>
      </c>
    </row>
    <row r="581" spans="1:72" hidden="1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8" t="str">
        <f t="shared" si="59"/>
        <v/>
      </c>
    </row>
    <row r="582" spans="1:72" hidden="1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8" t="str">
        <f t="shared" si="59"/>
        <v/>
      </c>
    </row>
    <row r="583" spans="1:72" hidden="1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8" t="str">
        <f t="shared" si="59"/>
        <v/>
      </c>
    </row>
    <row r="584" spans="1:72" hidden="1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8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8" t="str">
        <f t="shared" si="65"/>
        <v/>
      </c>
    </row>
    <row r="586" spans="1:72" hidden="1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8" t="str">
        <f t="shared" si="65"/>
        <v/>
      </c>
    </row>
    <row r="587" spans="1:72" hidden="1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8" t="str">
        <f t="shared" si="65"/>
        <v/>
      </c>
    </row>
    <row r="588" spans="1:72" hidden="1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8" t="str">
        <f t="shared" si="65"/>
        <v/>
      </c>
    </row>
    <row r="589" spans="1:72" hidden="1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8" t="str">
        <f t="shared" si="65"/>
        <v/>
      </c>
    </row>
    <row r="590" spans="1:72" hidden="1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8" t="str">
        <f t="shared" si="65"/>
        <v/>
      </c>
    </row>
    <row r="591" spans="1:72" hidden="1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8" t="str">
        <f t="shared" si="65"/>
        <v/>
      </c>
    </row>
    <row r="592" spans="1:72" hidden="1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8" t="str">
        <f t="shared" si="65"/>
        <v/>
      </c>
    </row>
    <row r="593" spans="1:72" hidden="1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8" t="str">
        <f t="shared" si="65"/>
        <v/>
      </c>
    </row>
    <row r="594" spans="1:72" hidden="1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8" t="str">
        <f t="shared" si="65"/>
        <v/>
      </c>
    </row>
    <row r="595" spans="1:72" hidden="1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8" t="str">
        <f t="shared" si="65"/>
        <v/>
      </c>
    </row>
    <row r="596" spans="1:72" hidden="1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8" t="str">
        <f t="shared" si="65"/>
        <v/>
      </c>
    </row>
    <row r="597" spans="1:72" hidden="1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8" t="str">
        <f t="shared" si="65"/>
        <v/>
      </c>
    </row>
    <row r="598" spans="1:72" hidden="1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8" t="str">
        <f t="shared" si="65"/>
        <v/>
      </c>
    </row>
    <row r="599" spans="1:72" hidden="1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8" t="str">
        <f t="shared" si="65"/>
        <v/>
      </c>
    </row>
    <row r="600" spans="1:72" hidden="1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8" t="str">
        <f t="shared" si="65"/>
        <v/>
      </c>
    </row>
    <row r="601" spans="1:72" hidden="1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8" t="str">
        <f t="shared" si="65"/>
        <v/>
      </c>
    </row>
    <row r="602" spans="1:72" hidden="1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8" t="str">
        <f t="shared" si="65"/>
        <v/>
      </c>
    </row>
    <row r="603" spans="1:72" hidden="1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8" t="str">
        <f t="shared" si="65"/>
        <v/>
      </c>
    </row>
    <row r="604" spans="1:72" hidden="1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8" t="str">
        <f t="shared" si="65"/>
        <v/>
      </c>
    </row>
    <row r="605" spans="1:72" hidden="1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8" t="str">
        <f t="shared" si="65"/>
        <v/>
      </c>
    </row>
    <row r="606" spans="1:72" hidden="1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8" t="str">
        <f t="shared" si="65"/>
        <v/>
      </c>
    </row>
    <row r="607" spans="1:72" hidden="1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8" t="str">
        <f t="shared" si="65"/>
        <v/>
      </c>
    </row>
    <row r="608" spans="1:72" hidden="1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8" t="str">
        <f t="shared" si="65"/>
        <v/>
      </c>
    </row>
    <row r="609" spans="1:72" hidden="1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8" t="str">
        <f t="shared" si="65"/>
        <v/>
      </c>
    </row>
    <row r="610" spans="1:72" hidden="1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8" t="str">
        <f t="shared" si="65"/>
        <v/>
      </c>
    </row>
    <row r="611" spans="1:72" hidden="1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8" t="str">
        <f t="shared" si="65"/>
        <v/>
      </c>
    </row>
    <row r="612" spans="1:72" hidden="1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8" t="str">
        <f t="shared" si="65"/>
        <v/>
      </c>
    </row>
    <row r="613" spans="1:72" hidden="1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8" t="str">
        <f t="shared" si="65"/>
        <v/>
      </c>
    </row>
    <row r="614" spans="1:72" hidden="1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8" t="str">
        <f t="shared" si="65"/>
        <v/>
      </c>
    </row>
    <row r="615" spans="1:72" hidden="1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8" t="str">
        <f t="shared" si="65"/>
        <v/>
      </c>
    </row>
    <row r="616" spans="1:72" hidden="1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8" t="str">
        <f t="shared" si="65"/>
        <v/>
      </c>
    </row>
    <row r="617" spans="1:72" hidden="1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8" t="str">
        <f t="shared" si="65"/>
        <v/>
      </c>
    </row>
    <row r="618" spans="1:72" hidden="1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8" t="str">
        <f t="shared" si="65"/>
        <v/>
      </c>
    </row>
    <row r="619" spans="1:72" hidden="1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8" t="str">
        <f t="shared" si="65"/>
        <v/>
      </c>
    </row>
    <row r="620" spans="1:72" hidden="1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8" t="str">
        <f t="shared" si="65"/>
        <v/>
      </c>
    </row>
    <row r="621" spans="1:72" hidden="1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8" t="str">
        <f t="shared" si="65"/>
        <v/>
      </c>
    </row>
    <row r="622" spans="1:72" hidden="1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8" t="str">
        <f t="shared" si="65"/>
        <v/>
      </c>
    </row>
    <row r="623" spans="1:72" hidden="1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8" t="str">
        <f t="shared" si="65"/>
        <v/>
      </c>
    </row>
    <row r="624" spans="1:72" hidden="1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8" t="str">
        <f t="shared" si="65"/>
        <v/>
      </c>
    </row>
    <row r="625" spans="1:72" hidden="1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8" t="str">
        <f t="shared" si="65"/>
        <v/>
      </c>
    </row>
    <row r="626" spans="1:72" hidden="1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8" t="str">
        <f t="shared" si="65"/>
        <v/>
      </c>
    </row>
    <row r="627" spans="1:72" hidden="1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8" t="str">
        <f t="shared" si="65"/>
        <v/>
      </c>
    </row>
    <row r="628" spans="1:72" hidden="1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8" t="str">
        <f t="shared" si="65"/>
        <v/>
      </c>
    </row>
    <row r="629" spans="1:72" hidden="1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8" t="str">
        <f t="shared" si="65"/>
        <v/>
      </c>
    </row>
    <row r="630" spans="1:72" hidden="1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8" t="str">
        <f t="shared" si="65"/>
        <v/>
      </c>
    </row>
    <row r="631" spans="1:72" hidden="1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8" t="str">
        <f t="shared" si="65"/>
        <v/>
      </c>
    </row>
    <row r="632" spans="1:72" hidden="1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8" t="str">
        <f t="shared" si="65"/>
        <v/>
      </c>
    </row>
    <row r="633" spans="1:72" hidden="1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8" t="str">
        <f t="shared" si="65"/>
        <v/>
      </c>
    </row>
    <row r="634" spans="1:72" hidden="1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8" t="str">
        <f t="shared" si="65"/>
        <v/>
      </c>
    </row>
    <row r="635" spans="1:72" hidden="1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8" t="str">
        <f t="shared" si="65"/>
        <v/>
      </c>
    </row>
    <row r="636" spans="1:72" hidden="1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8" t="str">
        <f t="shared" si="65"/>
        <v/>
      </c>
    </row>
    <row r="637" spans="1:72" hidden="1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8" t="str">
        <f t="shared" si="65"/>
        <v/>
      </c>
    </row>
    <row r="638" spans="1:72" hidden="1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8" t="str">
        <f t="shared" si="65"/>
        <v/>
      </c>
    </row>
    <row r="639" spans="1:72" hidden="1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8" t="str">
        <f t="shared" si="65"/>
        <v/>
      </c>
    </row>
    <row r="640" spans="1:72" hidden="1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8" t="str">
        <f t="shared" si="65"/>
        <v/>
      </c>
    </row>
    <row r="641" spans="1:72" hidden="1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8" t="str">
        <f t="shared" si="65"/>
        <v/>
      </c>
    </row>
    <row r="642" spans="1:72" hidden="1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8" t="str">
        <f t="shared" si="65"/>
        <v/>
      </c>
    </row>
    <row r="643" spans="1:72" hidden="1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8" t="str">
        <f t="shared" si="65"/>
        <v/>
      </c>
    </row>
    <row r="644" spans="1:72" hidden="1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8" t="str">
        <f t="shared" si="65"/>
        <v/>
      </c>
    </row>
    <row r="645" spans="1:72" hidden="1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8" t="str">
        <f t="shared" si="65"/>
        <v/>
      </c>
    </row>
    <row r="646" spans="1:72" hidden="1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8" t="str">
        <f t="shared" si="65"/>
        <v/>
      </c>
    </row>
    <row r="647" spans="1:72" hidden="1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8" t="str">
        <f t="shared" si="65"/>
        <v/>
      </c>
    </row>
    <row r="648" spans="1:72" hidden="1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8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8" t="str">
        <f t="shared" si="71"/>
        <v/>
      </c>
    </row>
    <row r="650" spans="1:72" hidden="1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8" t="str">
        <f t="shared" si="71"/>
        <v/>
      </c>
    </row>
    <row r="651" spans="1:72" hidden="1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8" t="str">
        <f t="shared" si="71"/>
        <v/>
      </c>
    </row>
    <row r="652" spans="1:72" hidden="1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8" t="str">
        <f t="shared" si="71"/>
        <v/>
      </c>
    </row>
    <row r="653" spans="1:72" hidden="1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8" t="str">
        <f t="shared" si="71"/>
        <v/>
      </c>
    </row>
    <row r="654" spans="1:72" hidden="1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8" t="str">
        <f t="shared" si="71"/>
        <v/>
      </c>
    </row>
    <row r="655" spans="1:72" hidden="1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8" t="str">
        <f t="shared" si="71"/>
        <v/>
      </c>
    </row>
    <row r="656" spans="1:72" hidden="1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8" t="str">
        <f t="shared" si="71"/>
        <v/>
      </c>
    </row>
    <row r="657" spans="1:72" hidden="1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8" t="str">
        <f t="shared" si="71"/>
        <v/>
      </c>
    </row>
    <row r="658" spans="1:72" hidden="1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8" t="str">
        <f t="shared" si="71"/>
        <v/>
      </c>
    </row>
    <row r="659" spans="1:72" hidden="1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8" t="str">
        <f t="shared" si="71"/>
        <v/>
      </c>
    </row>
    <row r="660" spans="1:72" hidden="1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8" t="str">
        <f t="shared" si="71"/>
        <v/>
      </c>
    </row>
    <row r="661" spans="1:72" hidden="1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8" t="str">
        <f t="shared" si="71"/>
        <v/>
      </c>
    </row>
    <row r="662" spans="1:72" hidden="1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8" t="str">
        <f t="shared" si="71"/>
        <v/>
      </c>
    </row>
    <row r="663" spans="1:72" hidden="1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8" t="str">
        <f t="shared" si="71"/>
        <v/>
      </c>
    </row>
    <row r="664" spans="1:72" hidden="1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8" t="str">
        <f t="shared" si="71"/>
        <v/>
      </c>
    </row>
    <row r="665" spans="1:72" hidden="1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8" t="str">
        <f t="shared" si="71"/>
        <v/>
      </c>
    </row>
    <row r="666" spans="1:72" hidden="1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8" t="str">
        <f t="shared" si="71"/>
        <v/>
      </c>
    </row>
    <row r="667" spans="1:72" hidden="1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8" t="str">
        <f t="shared" si="71"/>
        <v/>
      </c>
    </row>
    <row r="668" spans="1:72" hidden="1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8" t="str">
        <f t="shared" si="71"/>
        <v/>
      </c>
    </row>
    <row r="669" spans="1:72" hidden="1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8" t="str">
        <f t="shared" si="71"/>
        <v/>
      </c>
    </row>
    <row r="670" spans="1:72" hidden="1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8" t="str">
        <f t="shared" si="71"/>
        <v/>
      </c>
    </row>
    <row r="671" spans="1:72" hidden="1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8" t="str">
        <f t="shared" si="71"/>
        <v/>
      </c>
    </row>
    <row r="672" spans="1:72" hidden="1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8" t="str">
        <f t="shared" si="71"/>
        <v/>
      </c>
    </row>
    <row r="673" spans="1:72" hidden="1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8" t="str">
        <f t="shared" si="71"/>
        <v/>
      </c>
    </row>
    <row r="674" spans="1:72" hidden="1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8" t="str">
        <f t="shared" si="71"/>
        <v/>
      </c>
    </row>
    <row r="675" spans="1:72" hidden="1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8" t="str">
        <f t="shared" si="71"/>
        <v/>
      </c>
    </row>
    <row r="676" spans="1:72" hidden="1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8" t="str">
        <f t="shared" si="71"/>
        <v/>
      </c>
    </row>
    <row r="677" spans="1:72" hidden="1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8" t="str">
        <f t="shared" si="71"/>
        <v/>
      </c>
    </row>
    <row r="678" spans="1:72" hidden="1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8" t="str">
        <f t="shared" si="71"/>
        <v/>
      </c>
    </row>
    <row r="679" spans="1:72" hidden="1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8" t="str">
        <f t="shared" si="71"/>
        <v/>
      </c>
    </row>
    <row r="680" spans="1:72" hidden="1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8" t="str">
        <f t="shared" si="71"/>
        <v/>
      </c>
    </row>
    <row r="681" spans="1:72" hidden="1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8" t="str">
        <f t="shared" si="71"/>
        <v/>
      </c>
    </row>
    <row r="682" spans="1:72" hidden="1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8" t="str">
        <f t="shared" si="71"/>
        <v/>
      </c>
    </row>
    <row r="683" spans="1:72" hidden="1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8" t="str">
        <f t="shared" si="71"/>
        <v/>
      </c>
    </row>
    <row r="684" spans="1:72" hidden="1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8" t="str">
        <f t="shared" si="71"/>
        <v/>
      </c>
    </row>
    <row r="685" spans="1:72" hidden="1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8" t="str">
        <f t="shared" si="71"/>
        <v/>
      </c>
    </row>
    <row r="686" spans="1:72" hidden="1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8" t="str">
        <f t="shared" si="71"/>
        <v/>
      </c>
    </row>
    <row r="687" spans="1:72" hidden="1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8" t="str">
        <f t="shared" si="71"/>
        <v/>
      </c>
    </row>
    <row r="688" spans="1:72" hidden="1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8" t="str">
        <f t="shared" si="71"/>
        <v/>
      </c>
    </row>
    <row r="689" spans="1:72" hidden="1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8" t="str">
        <f t="shared" si="71"/>
        <v/>
      </c>
    </row>
    <row r="690" spans="1:72" hidden="1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8" t="str">
        <f t="shared" si="71"/>
        <v/>
      </c>
    </row>
    <row r="691" spans="1:72" hidden="1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8" t="str">
        <f t="shared" si="71"/>
        <v/>
      </c>
    </row>
    <row r="692" spans="1:72" hidden="1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8" t="str">
        <f t="shared" si="71"/>
        <v/>
      </c>
    </row>
    <row r="693" spans="1:72" hidden="1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8" t="str">
        <f t="shared" si="71"/>
        <v/>
      </c>
    </row>
    <row r="694" spans="1:72" hidden="1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8" t="str">
        <f t="shared" si="71"/>
        <v/>
      </c>
    </row>
    <row r="695" spans="1:72" hidden="1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8" t="str">
        <f t="shared" si="71"/>
        <v/>
      </c>
    </row>
    <row r="696" spans="1:72" hidden="1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8" t="str">
        <f t="shared" si="71"/>
        <v/>
      </c>
    </row>
    <row r="697" spans="1:72" hidden="1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8" t="str">
        <f t="shared" si="71"/>
        <v/>
      </c>
    </row>
    <row r="698" spans="1:72" hidden="1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8" t="str">
        <f t="shared" si="71"/>
        <v/>
      </c>
    </row>
    <row r="699" spans="1:72" hidden="1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8" t="str">
        <f t="shared" si="71"/>
        <v/>
      </c>
    </row>
    <row r="700" spans="1:72" hidden="1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8" t="str">
        <f t="shared" si="71"/>
        <v/>
      </c>
    </row>
    <row r="701" spans="1:72" hidden="1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8" t="str">
        <f t="shared" si="71"/>
        <v/>
      </c>
    </row>
    <row r="702" spans="1:72" hidden="1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8" t="str">
        <f t="shared" si="71"/>
        <v/>
      </c>
    </row>
    <row r="703" spans="1:72" hidden="1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8" t="str">
        <f t="shared" si="71"/>
        <v/>
      </c>
    </row>
    <row r="704" spans="1:72" hidden="1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8" t="str">
        <f t="shared" si="71"/>
        <v/>
      </c>
    </row>
    <row r="705" spans="1:72" hidden="1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8" t="str">
        <f t="shared" si="71"/>
        <v/>
      </c>
    </row>
    <row r="706" spans="1:72" hidden="1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8" t="str">
        <f t="shared" si="71"/>
        <v/>
      </c>
    </row>
    <row r="707" spans="1:72" hidden="1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8" t="str">
        <f t="shared" si="71"/>
        <v/>
      </c>
    </row>
    <row r="708" spans="1:72" hidden="1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8" t="str">
        <f t="shared" si="71"/>
        <v/>
      </c>
    </row>
    <row r="709" spans="1:72" hidden="1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8" t="str">
        <f t="shared" si="71"/>
        <v/>
      </c>
    </row>
    <row r="710" spans="1:72" hidden="1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8" t="str">
        <f t="shared" si="71"/>
        <v/>
      </c>
    </row>
    <row r="711" spans="1:72" hidden="1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8" t="str">
        <f t="shared" si="71"/>
        <v/>
      </c>
    </row>
    <row r="712" spans="1:72" hidden="1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8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8" t="str">
        <f t="shared" si="77"/>
        <v/>
      </c>
    </row>
    <row r="714" spans="1:72" hidden="1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8" t="str">
        <f t="shared" si="77"/>
        <v/>
      </c>
    </row>
    <row r="715" spans="1:72" hidden="1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8" t="str">
        <f t="shared" si="77"/>
        <v/>
      </c>
    </row>
    <row r="716" spans="1:72" hidden="1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8" t="str">
        <f t="shared" si="77"/>
        <v/>
      </c>
    </row>
    <row r="717" spans="1:72" hidden="1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8" t="str">
        <f t="shared" si="77"/>
        <v/>
      </c>
    </row>
    <row r="718" spans="1:72" hidden="1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8" t="str">
        <f t="shared" si="77"/>
        <v/>
      </c>
    </row>
    <row r="719" spans="1:72" hidden="1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8" t="str">
        <f t="shared" si="77"/>
        <v/>
      </c>
    </row>
    <row r="720" spans="1:72" hidden="1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8" t="str">
        <f t="shared" si="77"/>
        <v/>
      </c>
    </row>
    <row r="721" spans="1:72" hidden="1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8" t="str">
        <f t="shared" si="77"/>
        <v/>
      </c>
    </row>
    <row r="722" spans="1:72" hidden="1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8" t="str">
        <f t="shared" si="77"/>
        <v/>
      </c>
    </row>
    <row r="723" spans="1:72" hidden="1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8" t="str">
        <f t="shared" si="77"/>
        <v/>
      </c>
    </row>
    <row r="724" spans="1:72" hidden="1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8" t="str">
        <f t="shared" si="77"/>
        <v/>
      </c>
    </row>
    <row r="725" spans="1:72" hidden="1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8" t="str">
        <f t="shared" si="77"/>
        <v/>
      </c>
    </row>
    <row r="726" spans="1:72" hidden="1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8" t="str">
        <f t="shared" si="77"/>
        <v/>
      </c>
    </row>
    <row r="727" spans="1:72" hidden="1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8" t="str">
        <f t="shared" si="77"/>
        <v/>
      </c>
    </row>
    <row r="728" spans="1:72" hidden="1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8" t="str">
        <f t="shared" si="77"/>
        <v/>
      </c>
    </row>
    <row r="729" spans="1:72" hidden="1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8" t="str">
        <f t="shared" si="77"/>
        <v/>
      </c>
    </row>
    <row r="730" spans="1:72" hidden="1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8" t="str">
        <f t="shared" si="77"/>
        <v/>
      </c>
    </row>
    <row r="731" spans="1:72" hidden="1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8" t="str">
        <f t="shared" si="77"/>
        <v/>
      </c>
    </row>
    <row r="732" spans="1:72" hidden="1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8" t="str">
        <f t="shared" si="77"/>
        <v/>
      </c>
    </row>
    <row r="733" spans="1:72" hidden="1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8" t="str">
        <f t="shared" si="77"/>
        <v/>
      </c>
    </row>
    <row r="734" spans="1:72" hidden="1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8" t="str">
        <f t="shared" si="77"/>
        <v/>
      </c>
    </row>
    <row r="735" spans="1:72" hidden="1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8" t="str">
        <f t="shared" si="77"/>
        <v/>
      </c>
    </row>
    <row r="736" spans="1:72" hidden="1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8" t="str">
        <f t="shared" si="77"/>
        <v/>
      </c>
    </row>
    <row r="737" spans="1:72" hidden="1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8" t="str">
        <f t="shared" si="77"/>
        <v/>
      </c>
    </row>
    <row r="738" spans="1:72" hidden="1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8" t="str">
        <f t="shared" si="77"/>
        <v/>
      </c>
    </row>
    <row r="739" spans="1:72" hidden="1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8" t="str">
        <f t="shared" si="77"/>
        <v/>
      </c>
    </row>
    <row r="740" spans="1:72" hidden="1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8" t="str">
        <f t="shared" si="77"/>
        <v/>
      </c>
    </row>
    <row r="741" spans="1:72" hidden="1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8" t="str">
        <f t="shared" si="77"/>
        <v/>
      </c>
    </row>
    <row r="742" spans="1:72" hidden="1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8" t="str">
        <f t="shared" si="77"/>
        <v/>
      </c>
    </row>
    <row r="743" spans="1:72" hidden="1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8" t="str">
        <f t="shared" si="77"/>
        <v/>
      </c>
    </row>
    <row r="744" spans="1:72" hidden="1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8" t="str">
        <f t="shared" si="77"/>
        <v/>
      </c>
    </row>
    <row r="745" spans="1:72" hidden="1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8" t="str">
        <f t="shared" si="77"/>
        <v/>
      </c>
    </row>
    <row r="746" spans="1:72" hidden="1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8" t="str">
        <f t="shared" si="77"/>
        <v/>
      </c>
    </row>
    <row r="747" spans="1:72" hidden="1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8" t="str">
        <f t="shared" si="77"/>
        <v/>
      </c>
    </row>
    <row r="748" spans="1:72" hidden="1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8" t="str">
        <f t="shared" si="77"/>
        <v/>
      </c>
    </row>
    <row r="749" spans="1:72" hidden="1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8" t="str">
        <f t="shared" si="77"/>
        <v/>
      </c>
    </row>
    <row r="750" spans="1:72" hidden="1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8" t="str">
        <f t="shared" si="77"/>
        <v/>
      </c>
    </row>
    <row r="751" spans="1:72" hidden="1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8" t="str">
        <f t="shared" si="77"/>
        <v/>
      </c>
    </row>
    <row r="752" spans="1:72" hidden="1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8" t="str">
        <f t="shared" si="77"/>
        <v/>
      </c>
    </row>
    <row r="753" spans="1:72" hidden="1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8" t="str">
        <f t="shared" si="77"/>
        <v/>
      </c>
    </row>
    <row r="754" spans="1:72" hidden="1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8" t="str">
        <f t="shared" si="77"/>
        <v/>
      </c>
    </row>
    <row r="755" spans="1:72" hidden="1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8" t="str">
        <f t="shared" si="77"/>
        <v/>
      </c>
    </row>
    <row r="756" spans="1:72" hidden="1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8" t="str">
        <f t="shared" si="77"/>
        <v/>
      </c>
    </row>
    <row r="757" spans="1:72" hidden="1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8" t="str">
        <f t="shared" si="77"/>
        <v/>
      </c>
    </row>
    <row r="758" spans="1:72" hidden="1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8" t="str">
        <f t="shared" si="77"/>
        <v/>
      </c>
    </row>
    <row r="759" spans="1:72" hidden="1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8" t="str">
        <f t="shared" si="77"/>
        <v/>
      </c>
    </row>
    <row r="760" spans="1:72" hidden="1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8" t="str">
        <f t="shared" si="77"/>
        <v/>
      </c>
    </row>
    <row r="761" spans="1:72" hidden="1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8" t="str">
        <f t="shared" si="77"/>
        <v/>
      </c>
    </row>
    <row r="762" spans="1:72" hidden="1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8" t="str">
        <f t="shared" si="77"/>
        <v/>
      </c>
    </row>
    <row r="763" spans="1:72" hidden="1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8" t="str">
        <f t="shared" si="77"/>
        <v/>
      </c>
    </row>
    <row r="764" spans="1:72" hidden="1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8" t="str">
        <f t="shared" si="77"/>
        <v/>
      </c>
    </row>
    <row r="765" spans="1:72" hidden="1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8" t="str">
        <f t="shared" si="77"/>
        <v/>
      </c>
    </row>
    <row r="766" spans="1:72" hidden="1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8" t="str">
        <f t="shared" si="77"/>
        <v/>
      </c>
    </row>
    <row r="767" spans="1:72" hidden="1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8" t="str">
        <f t="shared" si="77"/>
        <v/>
      </c>
    </row>
    <row r="768" spans="1:72" hidden="1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8" t="str">
        <f t="shared" si="77"/>
        <v/>
      </c>
    </row>
    <row r="769" spans="1:72" hidden="1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8" t="str">
        <f t="shared" si="77"/>
        <v/>
      </c>
    </row>
    <row r="770" spans="1:72" hidden="1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8" t="str">
        <f t="shared" si="77"/>
        <v/>
      </c>
    </row>
    <row r="771" spans="1:72" hidden="1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8" t="str">
        <f t="shared" si="77"/>
        <v/>
      </c>
    </row>
    <row r="772" spans="1:72" hidden="1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8" t="str">
        <f t="shared" si="77"/>
        <v/>
      </c>
    </row>
    <row r="773" spans="1:72" hidden="1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8" t="str">
        <f t="shared" si="77"/>
        <v/>
      </c>
    </row>
    <row r="774" spans="1:72" hidden="1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8" t="str">
        <f t="shared" si="77"/>
        <v/>
      </c>
    </row>
    <row r="775" spans="1:72" hidden="1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8" t="str">
        <f t="shared" si="77"/>
        <v/>
      </c>
    </row>
    <row r="776" spans="1:72" hidden="1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8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8" t="str">
        <f t="shared" si="83"/>
        <v/>
      </c>
    </row>
    <row r="778" spans="1:72" hidden="1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8" t="str">
        <f t="shared" si="83"/>
        <v/>
      </c>
    </row>
    <row r="779" spans="1:72" hidden="1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8" t="str">
        <f t="shared" si="83"/>
        <v/>
      </c>
    </row>
    <row r="780" spans="1:72" hidden="1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8" t="str">
        <f t="shared" si="83"/>
        <v/>
      </c>
    </row>
    <row r="781" spans="1:72" hidden="1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8" t="str">
        <f t="shared" si="83"/>
        <v/>
      </c>
    </row>
    <row r="782" spans="1:72" hidden="1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8" t="str">
        <f t="shared" si="83"/>
        <v/>
      </c>
    </row>
    <row r="783" spans="1:72" hidden="1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8" t="str">
        <f t="shared" si="83"/>
        <v/>
      </c>
    </row>
    <row r="784" spans="1:72" hidden="1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8" t="str">
        <f t="shared" si="83"/>
        <v/>
      </c>
    </row>
    <row r="785" spans="1:72" hidden="1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8" t="str">
        <f t="shared" si="83"/>
        <v/>
      </c>
    </row>
    <row r="786" spans="1:72" hidden="1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8" t="str">
        <f t="shared" si="83"/>
        <v/>
      </c>
    </row>
    <row r="787" spans="1:72" hidden="1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8" t="str">
        <f t="shared" si="83"/>
        <v/>
      </c>
    </row>
    <row r="788" spans="1:72" hidden="1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8" t="str">
        <f t="shared" si="83"/>
        <v/>
      </c>
    </row>
    <row r="789" spans="1:72" hidden="1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8" t="str">
        <f t="shared" si="83"/>
        <v/>
      </c>
    </row>
    <row r="790" spans="1:72" hidden="1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8" t="str">
        <f t="shared" si="83"/>
        <v/>
      </c>
    </row>
    <row r="791" spans="1:72" hidden="1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8" t="str">
        <f t="shared" si="83"/>
        <v/>
      </c>
    </row>
    <row r="792" spans="1:72" hidden="1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8" t="str">
        <f t="shared" si="83"/>
        <v/>
      </c>
    </row>
    <row r="793" spans="1:72" hidden="1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8" t="str">
        <f t="shared" si="83"/>
        <v/>
      </c>
    </row>
    <row r="794" spans="1:72" hidden="1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8" t="str">
        <f t="shared" si="83"/>
        <v/>
      </c>
    </row>
    <row r="795" spans="1:72" hidden="1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8" t="str">
        <f t="shared" si="83"/>
        <v/>
      </c>
    </row>
    <row r="796" spans="1:72" hidden="1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8" t="str">
        <f t="shared" si="83"/>
        <v/>
      </c>
    </row>
    <row r="797" spans="1:72" hidden="1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8" t="str">
        <f t="shared" si="83"/>
        <v/>
      </c>
    </row>
    <row r="798" spans="1:72" hidden="1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8" t="str">
        <f t="shared" si="83"/>
        <v/>
      </c>
    </row>
    <row r="799" spans="1:72" hidden="1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8" t="str">
        <f t="shared" si="83"/>
        <v/>
      </c>
    </row>
    <row r="800" spans="1:72" hidden="1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8" t="str">
        <f t="shared" si="83"/>
        <v/>
      </c>
    </row>
    <row r="801" spans="1:72" hidden="1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8" t="str">
        <f t="shared" si="83"/>
        <v/>
      </c>
    </row>
    <row r="802" spans="1:72" hidden="1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8" t="str">
        <f t="shared" si="83"/>
        <v/>
      </c>
    </row>
    <row r="803" spans="1:72" hidden="1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8" t="str">
        <f t="shared" si="83"/>
        <v/>
      </c>
    </row>
    <row r="804" spans="1:72" hidden="1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8" t="str">
        <f t="shared" si="83"/>
        <v/>
      </c>
    </row>
    <row r="805" spans="1:72" hidden="1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8" t="str">
        <f t="shared" si="83"/>
        <v/>
      </c>
    </row>
    <row r="806" spans="1:72" hidden="1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8" t="str">
        <f t="shared" si="83"/>
        <v/>
      </c>
    </row>
    <row r="807" spans="1:72" hidden="1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8" t="str">
        <f t="shared" si="83"/>
        <v/>
      </c>
    </row>
    <row r="808" spans="1:72" hidden="1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8" t="str">
        <f t="shared" si="83"/>
        <v/>
      </c>
    </row>
    <row r="809" spans="1:72" hidden="1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8" t="str">
        <f t="shared" si="83"/>
        <v/>
      </c>
    </row>
    <row r="810" spans="1:72" hidden="1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8" t="str">
        <f t="shared" si="83"/>
        <v/>
      </c>
    </row>
    <row r="811" spans="1:72" hidden="1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8" t="str">
        <f t="shared" si="83"/>
        <v/>
      </c>
    </row>
    <row r="812" spans="1:72" hidden="1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8" t="str">
        <f t="shared" si="83"/>
        <v/>
      </c>
    </row>
    <row r="813" spans="1:72" hidden="1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8" t="str">
        <f t="shared" si="83"/>
        <v/>
      </c>
    </row>
    <row r="814" spans="1:72" hidden="1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8" t="str">
        <f t="shared" si="83"/>
        <v/>
      </c>
    </row>
    <row r="815" spans="1:72" hidden="1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8" t="str">
        <f t="shared" si="83"/>
        <v/>
      </c>
    </row>
    <row r="816" spans="1:72" hidden="1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8" t="str">
        <f t="shared" si="83"/>
        <v/>
      </c>
    </row>
    <row r="817" spans="1:72" hidden="1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8" t="str">
        <f t="shared" si="83"/>
        <v/>
      </c>
    </row>
    <row r="818" spans="1:72" hidden="1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8" t="str">
        <f t="shared" si="83"/>
        <v/>
      </c>
    </row>
    <row r="819" spans="1:72" hidden="1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8" t="str">
        <f t="shared" si="83"/>
        <v/>
      </c>
    </row>
    <row r="820" spans="1:72" hidden="1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8" t="str">
        <f t="shared" si="83"/>
        <v/>
      </c>
    </row>
    <row r="821" spans="1:72" hidden="1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8" t="str">
        <f t="shared" si="83"/>
        <v/>
      </c>
    </row>
    <row r="822" spans="1:72" hidden="1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8" t="str">
        <f t="shared" si="83"/>
        <v/>
      </c>
    </row>
    <row r="823" spans="1:72" hidden="1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8" t="str">
        <f t="shared" si="83"/>
        <v/>
      </c>
    </row>
    <row r="824" spans="1:72" hidden="1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8" t="str">
        <f t="shared" si="83"/>
        <v/>
      </c>
    </row>
    <row r="825" spans="1:72" hidden="1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8" t="str">
        <f t="shared" si="83"/>
        <v/>
      </c>
    </row>
    <row r="826" spans="1:72" hidden="1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8" t="str">
        <f t="shared" si="83"/>
        <v/>
      </c>
    </row>
    <row r="827" spans="1:72" hidden="1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8" t="str">
        <f t="shared" si="83"/>
        <v/>
      </c>
    </row>
    <row r="828" spans="1:72" hidden="1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8" t="str">
        <f t="shared" si="83"/>
        <v/>
      </c>
    </row>
    <row r="829" spans="1:72" hidden="1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8" t="str">
        <f t="shared" si="83"/>
        <v/>
      </c>
    </row>
    <row r="830" spans="1:72" hidden="1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8" t="str">
        <f t="shared" si="83"/>
        <v/>
      </c>
    </row>
    <row r="831" spans="1:72" hidden="1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8" t="str">
        <f t="shared" si="83"/>
        <v/>
      </c>
    </row>
    <row r="832" spans="1:72" hidden="1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8" t="str">
        <f t="shared" si="83"/>
        <v/>
      </c>
    </row>
    <row r="833" spans="1:72" hidden="1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8" t="str">
        <f t="shared" si="83"/>
        <v/>
      </c>
    </row>
    <row r="834" spans="1:72" hidden="1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8" t="str">
        <f t="shared" si="83"/>
        <v/>
      </c>
    </row>
    <row r="835" spans="1:72" hidden="1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8" t="str">
        <f t="shared" si="83"/>
        <v/>
      </c>
    </row>
    <row r="836" spans="1:72" hidden="1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8" t="str">
        <f t="shared" si="83"/>
        <v/>
      </c>
    </row>
    <row r="837" spans="1:72" hidden="1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8" t="str">
        <f t="shared" si="83"/>
        <v/>
      </c>
    </row>
    <row r="838" spans="1:72" hidden="1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8" t="str">
        <f t="shared" si="83"/>
        <v/>
      </c>
    </row>
    <row r="839" spans="1:72" hidden="1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8" t="str">
        <f t="shared" si="83"/>
        <v/>
      </c>
    </row>
    <row r="840" spans="1:72" hidden="1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8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8" t="str">
        <f t="shared" si="89"/>
        <v/>
      </c>
    </row>
    <row r="842" spans="1:72" hidden="1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8" t="str">
        <f t="shared" si="89"/>
        <v/>
      </c>
    </row>
    <row r="843" spans="1:72" hidden="1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8" t="str">
        <f t="shared" si="89"/>
        <v/>
      </c>
    </row>
    <row r="844" spans="1:72" hidden="1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8" t="str">
        <f t="shared" si="89"/>
        <v/>
      </c>
    </row>
    <row r="845" spans="1:72" hidden="1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8" t="str">
        <f t="shared" si="89"/>
        <v/>
      </c>
    </row>
    <row r="846" spans="1:72" hidden="1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8" t="str">
        <f t="shared" si="89"/>
        <v/>
      </c>
    </row>
    <row r="847" spans="1:72" hidden="1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8" t="str">
        <f t="shared" si="89"/>
        <v/>
      </c>
    </row>
    <row r="848" spans="1:72" hidden="1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8" t="str">
        <f t="shared" si="89"/>
        <v/>
      </c>
    </row>
    <row r="849" spans="1:72" hidden="1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8" t="str">
        <f t="shared" si="89"/>
        <v/>
      </c>
    </row>
    <row r="850" spans="1:72" hidden="1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8" t="str">
        <f t="shared" si="89"/>
        <v/>
      </c>
    </row>
    <row r="851" spans="1:72" hidden="1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8" t="str">
        <f t="shared" si="89"/>
        <v/>
      </c>
    </row>
    <row r="852" spans="1:72" hidden="1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8" t="str">
        <f t="shared" si="89"/>
        <v/>
      </c>
    </row>
    <row r="853" spans="1:72" hidden="1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8" t="str">
        <f t="shared" si="89"/>
        <v/>
      </c>
    </row>
    <row r="854" spans="1:72" hidden="1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8" t="str">
        <f t="shared" si="89"/>
        <v/>
      </c>
    </row>
    <row r="855" spans="1:72" hidden="1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8" t="str">
        <f t="shared" si="89"/>
        <v/>
      </c>
    </row>
    <row r="856" spans="1:72" hidden="1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8" t="str">
        <f t="shared" si="89"/>
        <v/>
      </c>
    </row>
    <row r="857" spans="1:72" hidden="1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8" t="str">
        <f t="shared" si="89"/>
        <v/>
      </c>
    </row>
    <row r="858" spans="1:72" hidden="1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8" t="str">
        <f t="shared" si="89"/>
        <v/>
      </c>
    </row>
    <row r="859" spans="1:72" hidden="1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8" t="str">
        <f t="shared" si="89"/>
        <v/>
      </c>
    </row>
    <row r="860" spans="1:72" hidden="1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8" t="str">
        <f t="shared" si="89"/>
        <v/>
      </c>
    </row>
    <row r="861" spans="1:72" hidden="1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8" t="str">
        <f t="shared" si="89"/>
        <v/>
      </c>
    </row>
    <row r="862" spans="1:72" hidden="1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8" t="str">
        <f t="shared" si="89"/>
        <v/>
      </c>
    </row>
    <row r="863" spans="1:72" hidden="1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8" t="str">
        <f t="shared" si="89"/>
        <v/>
      </c>
    </row>
    <row r="864" spans="1:72" hidden="1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8" t="str">
        <f t="shared" si="89"/>
        <v/>
      </c>
    </row>
    <row r="865" spans="1:72" hidden="1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8" t="str">
        <f t="shared" si="89"/>
        <v/>
      </c>
    </row>
    <row r="866" spans="1:72" hidden="1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8" t="str">
        <f t="shared" si="89"/>
        <v/>
      </c>
    </row>
    <row r="867" spans="1:72" hidden="1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8" t="str">
        <f t="shared" si="89"/>
        <v/>
      </c>
    </row>
    <row r="868" spans="1:72" hidden="1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8" t="str">
        <f t="shared" si="89"/>
        <v/>
      </c>
    </row>
    <row r="869" spans="1:72" hidden="1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8" t="str">
        <f t="shared" si="89"/>
        <v/>
      </c>
    </row>
    <row r="870" spans="1:72" hidden="1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8" t="str">
        <f t="shared" si="89"/>
        <v/>
      </c>
    </row>
    <row r="871" spans="1:72" hidden="1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8" t="str">
        <f t="shared" si="89"/>
        <v/>
      </c>
    </row>
    <row r="872" spans="1:72" hidden="1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8" t="str">
        <f t="shared" si="89"/>
        <v/>
      </c>
    </row>
    <row r="873" spans="1:72" hidden="1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8" t="str">
        <f t="shared" si="89"/>
        <v/>
      </c>
    </row>
    <row r="874" spans="1:72" hidden="1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8" t="str">
        <f t="shared" si="89"/>
        <v/>
      </c>
    </row>
    <row r="875" spans="1:72" hidden="1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8" t="str">
        <f t="shared" si="89"/>
        <v/>
      </c>
    </row>
    <row r="876" spans="1:72" hidden="1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8" t="str">
        <f t="shared" si="89"/>
        <v/>
      </c>
    </row>
    <row r="877" spans="1:72" hidden="1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8" t="str">
        <f t="shared" si="89"/>
        <v/>
      </c>
    </row>
    <row r="878" spans="1:72" hidden="1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8" t="str">
        <f t="shared" si="89"/>
        <v/>
      </c>
    </row>
    <row r="879" spans="1:72" hidden="1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8" t="str">
        <f t="shared" si="89"/>
        <v/>
      </c>
    </row>
    <row r="880" spans="1:72" hidden="1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8" t="str">
        <f t="shared" si="89"/>
        <v/>
      </c>
    </row>
    <row r="881" spans="1:72" hidden="1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8" t="str">
        <f t="shared" si="89"/>
        <v/>
      </c>
    </row>
    <row r="882" spans="1:72" hidden="1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8" t="str">
        <f t="shared" si="89"/>
        <v/>
      </c>
    </row>
    <row r="883" spans="1:72" hidden="1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8" t="str">
        <f t="shared" si="89"/>
        <v/>
      </c>
    </row>
    <row r="884" spans="1:72" hidden="1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8" t="str">
        <f t="shared" si="89"/>
        <v/>
      </c>
    </row>
    <row r="885" spans="1:72" hidden="1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8" t="str">
        <f t="shared" si="89"/>
        <v/>
      </c>
    </row>
    <row r="886" spans="1:72" hidden="1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8" t="str">
        <f t="shared" si="89"/>
        <v/>
      </c>
    </row>
    <row r="887" spans="1:72" hidden="1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8" t="str">
        <f t="shared" si="89"/>
        <v/>
      </c>
    </row>
    <row r="888" spans="1:72" hidden="1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8" t="str">
        <f t="shared" si="89"/>
        <v/>
      </c>
    </row>
    <row r="889" spans="1:72" hidden="1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8" t="str">
        <f t="shared" si="89"/>
        <v/>
      </c>
    </row>
    <row r="890" spans="1:72" hidden="1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8" t="str">
        <f t="shared" si="89"/>
        <v/>
      </c>
    </row>
    <row r="891" spans="1:72" hidden="1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8" t="str">
        <f t="shared" si="89"/>
        <v/>
      </c>
    </row>
    <row r="892" spans="1:72" hidden="1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8" t="str">
        <f t="shared" si="89"/>
        <v/>
      </c>
    </row>
    <row r="893" spans="1:72" hidden="1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8" t="str">
        <f t="shared" si="89"/>
        <v/>
      </c>
    </row>
    <row r="894" spans="1:72" hidden="1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8" t="str">
        <f t="shared" si="89"/>
        <v/>
      </c>
    </row>
    <row r="895" spans="1:72" hidden="1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8" t="str">
        <f t="shared" si="89"/>
        <v/>
      </c>
    </row>
    <row r="896" spans="1:72" hidden="1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8" t="str">
        <f t="shared" si="89"/>
        <v/>
      </c>
    </row>
    <row r="897" spans="1:72" hidden="1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8" t="str">
        <f t="shared" si="89"/>
        <v/>
      </c>
    </row>
    <row r="898" spans="1:72" hidden="1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8" t="str">
        <f t="shared" si="89"/>
        <v/>
      </c>
    </row>
    <row r="899" spans="1:72" hidden="1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8" t="str">
        <f t="shared" si="89"/>
        <v/>
      </c>
    </row>
    <row r="900" spans="1:72" hidden="1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8" t="str">
        <f t="shared" si="89"/>
        <v/>
      </c>
    </row>
    <row r="901" spans="1:72" hidden="1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8" t="str">
        <f t="shared" si="89"/>
        <v/>
      </c>
    </row>
    <row r="902" spans="1:72" hidden="1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8" t="str">
        <f t="shared" si="89"/>
        <v/>
      </c>
    </row>
    <row r="903" spans="1:72" hidden="1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8" t="str">
        <f t="shared" si="89"/>
        <v/>
      </c>
    </row>
    <row r="904" spans="1:72" hidden="1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8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8" t="str">
        <f t="shared" si="95"/>
        <v/>
      </c>
    </row>
    <row r="906" spans="1:72" hidden="1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8" t="str">
        <f t="shared" si="95"/>
        <v/>
      </c>
    </row>
    <row r="907" spans="1:72" hidden="1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8" t="str">
        <f t="shared" si="95"/>
        <v/>
      </c>
    </row>
    <row r="908" spans="1:72" hidden="1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8" t="str">
        <f t="shared" si="95"/>
        <v/>
      </c>
    </row>
    <row r="909" spans="1:72" hidden="1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8" t="str">
        <f t="shared" si="95"/>
        <v/>
      </c>
    </row>
    <row r="910" spans="1:72" hidden="1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8" t="str">
        <f t="shared" si="95"/>
        <v/>
      </c>
    </row>
    <row r="911" spans="1:72" hidden="1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8" t="str">
        <f t="shared" si="95"/>
        <v/>
      </c>
    </row>
    <row r="912" spans="1:72" hidden="1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8" t="str">
        <f t="shared" si="95"/>
        <v/>
      </c>
    </row>
    <row r="913" spans="1:72" hidden="1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8" t="str">
        <f t="shared" si="95"/>
        <v/>
      </c>
    </row>
    <row r="914" spans="1:72" hidden="1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8" t="str">
        <f t="shared" si="95"/>
        <v/>
      </c>
    </row>
    <row r="915" spans="1:72" hidden="1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8" t="str">
        <f t="shared" si="95"/>
        <v/>
      </c>
    </row>
    <row r="916" spans="1:72" hidden="1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8" t="str">
        <f t="shared" si="95"/>
        <v/>
      </c>
    </row>
    <row r="917" spans="1:72" hidden="1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8" t="str">
        <f t="shared" si="95"/>
        <v/>
      </c>
    </row>
    <row r="918" spans="1:72" hidden="1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8" t="str">
        <f t="shared" si="95"/>
        <v/>
      </c>
    </row>
    <row r="919" spans="1:72" hidden="1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8" t="str">
        <f t="shared" si="95"/>
        <v/>
      </c>
    </row>
    <row r="920" spans="1:72" hidden="1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8" t="str">
        <f t="shared" si="95"/>
        <v/>
      </c>
    </row>
    <row r="921" spans="1:72" hidden="1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8" t="str">
        <f t="shared" si="95"/>
        <v/>
      </c>
    </row>
    <row r="922" spans="1:72" hidden="1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8" t="str">
        <f t="shared" si="95"/>
        <v/>
      </c>
    </row>
    <row r="923" spans="1:72" hidden="1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8" t="str">
        <f t="shared" si="95"/>
        <v/>
      </c>
    </row>
    <row r="924" spans="1:72" hidden="1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8" t="str">
        <f t="shared" si="95"/>
        <v/>
      </c>
    </row>
    <row r="925" spans="1:72" hidden="1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8" t="str">
        <f t="shared" si="95"/>
        <v/>
      </c>
    </row>
    <row r="926" spans="1:72" hidden="1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8" t="str">
        <f t="shared" si="95"/>
        <v/>
      </c>
    </row>
    <row r="927" spans="1:72" hidden="1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8" t="str">
        <f t="shared" si="95"/>
        <v/>
      </c>
    </row>
    <row r="928" spans="1:72" hidden="1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8" t="str">
        <f t="shared" si="95"/>
        <v/>
      </c>
    </row>
    <row r="929" spans="1:72" hidden="1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8" t="str">
        <f t="shared" si="95"/>
        <v/>
      </c>
    </row>
    <row r="930" spans="1:72" hidden="1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8" t="str">
        <f t="shared" si="95"/>
        <v/>
      </c>
    </row>
    <row r="931" spans="1:72" hidden="1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8" t="str">
        <f t="shared" si="95"/>
        <v/>
      </c>
    </row>
    <row r="932" spans="1:72" hidden="1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8" t="str">
        <f t="shared" si="95"/>
        <v/>
      </c>
    </row>
    <row r="933" spans="1:72" hidden="1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8" t="str">
        <f t="shared" si="95"/>
        <v/>
      </c>
    </row>
    <row r="934" spans="1:72" hidden="1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8" t="str">
        <f t="shared" si="95"/>
        <v/>
      </c>
    </row>
    <row r="935" spans="1:72" hidden="1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8" t="str">
        <f t="shared" si="95"/>
        <v/>
      </c>
    </row>
    <row r="936" spans="1:72" hidden="1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8" t="str">
        <f t="shared" si="95"/>
        <v/>
      </c>
    </row>
    <row r="937" spans="1:72" hidden="1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8" t="str">
        <f t="shared" si="95"/>
        <v/>
      </c>
    </row>
    <row r="938" spans="1:72" hidden="1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8" t="str">
        <f t="shared" si="95"/>
        <v/>
      </c>
    </row>
    <row r="939" spans="1:72" hidden="1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8" t="str">
        <f t="shared" si="95"/>
        <v/>
      </c>
    </row>
    <row r="940" spans="1:72" hidden="1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8" t="str">
        <f t="shared" si="95"/>
        <v/>
      </c>
    </row>
    <row r="941" spans="1:72" hidden="1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8" t="str">
        <f t="shared" si="95"/>
        <v/>
      </c>
    </row>
    <row r="942" spans="1:72" hidden="1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8" t="str">
        <f t="shared" si="95"/>
        <v/>
      </c>
    </row>
    <row r="943" spans="1:72" hidden="1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8" t="str">
        <f t="shared" si="95"/>
        <v/>
      </c>
    </row>
    <row r="944" spans="1:72" hidden="1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8" t="str">
        <f t="shared" si="95"/>
        <v/>
      </c>
    </row>
    <row r="945" spans="1:72" hidden="1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8" t="str">
        <f t="shared" si="95"/>
        <v/>
      </c>
    </row>
    <row r="946" spans="1:72" hidden="1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8" t="str">
        <f t="shared" si="95"/>
        <v/>
      </c>
    </row>
    <row r="947" spans="1:72" hidden="1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8" t="str">
        <f t="shared" si="95"/>
        <v/>
      </c>
    </row>
    <row r="948" spans="1:72" hidden="1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8" t="str">
        <f t="shared" si="95"/>
        <v/>
      </c>
    </row>
    <row r="949" spans="1:72" hidden="1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8" t="str">
        <f t="shared" si="95"/>
        <v/>
      </c>
    </row>
    <row r="950" spans="1:72" hidden="1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8" t="str">
        <f t="shared" si="95"/>
        <v/>
      </c>
    </row>
    <row r="951" spans="1:72" hidden="1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8" t="str">
        <f t="shared" si="95"/>
        <v/>
      </c>
    </row>
    <row r="952" spans="1:72" hidden="1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8" t="str">
        <f t="shared" si="95"/>
        <v/>
      </c>
    </row>
    <row r="953" spans="1:72" hidden="1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8" t="str">
        <f t="shared" si="95"/>
        <v/>
      </c>
    </row>
    <row r="954" spans="1:72" hidden="1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8" t="str">
        <f t="shared" si="95"/>
        <v/>
      </c>
    </row>
    <row r="955" spans="1:72" hidden="1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8" t="str">
        <f t="shared" si="95"/>
        <v/>
      </c>
    </row>
    <row r="956" spans="1:72" hidden="1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8" t="str">
        <f t="shared" si="95"/>
        <v/>
      </c>
    </row>
    <row r="957" spans="1:72" hidden="1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8" t="str">
        <f t="shared" si="95"/>
        <v/>
      </c>
    </row>
    <row r="958" spans="1:72" hidden="1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8" t="str">
        <f t="shared" si="95"/>
        <v/>
      </c>
    </row>
    <row r="959" spans="1:72" hidden="1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8" t="str">
        <f t="shared" si="95"/>
        <v/>
      </c>
    </row>
    <row r="960" spans="1:72" hidden="1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8" t="str">
        <f t="shared" si="95"/>
        <v/>
      </c>
    </row>
    <row r="961" spans="1:72" hidden="1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8" t="str">
        <f t="shared" si="95"/>
        <v/>
      </c>
    </row>
    <row r="962" spans="1:72" hidden="1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8" t="str">
        <f t="shared" si="95"/>
        <v/>
      </c>
    </row>
    <row r="963" spans="1:72" hidden="1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8" t="str">
        <f t="shared" si="95"/>
        <v/>
      </c>
    </row>
    <row r="964" spans="1:72" hidden="1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8" t="str">
        <f t="shared" si="95"/>
        <v/>
      </c>
    </row>
    <row r="965" spans="1:72" hidden="1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8" t="str">
        <f t="shared" si="95"/>
        <v/>
      </c>
    </row>
    <row r="966" spans="1:72" hidden="1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8" t="str">
        <f t="shared" si="95"/>
        <v/>
      </c>
    </row>
    <row r="967" spans="1:72" hidden="1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8" t="str">
        <f t="shared" si="95"/>
        <v/>
      </c>
    </row>
    <row r="968" spans="1:72" hidden="1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8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8" t="str">
        <f t="shared" si="101"/>
        <v/>
      </c>
    </row>
    <row r="970" spans="1:72" hidden="1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8" t="str">
        <f t="shared" si="101"/>
        <v/>
      </c>
    </row>
    <row r="971" spans="1:72" hidden="1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8" t="str">
        <f t="shared" si="101"/>
        <v/>
      </c>
    </row>
    <row r="972" spans="1:72" hidden="1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8" t="str">
        <f t="shared" si="101"/>
        <v/>
      </c>
    </row>
    <row r="973" spans="1:72" hidden="1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8" t="str">
        <f t="shared" si="101"/>
        <v/>
      </c>
    </row>
    <row r="974" spans="1:72" hidden="1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8" t="str">
        <f t="shared" si="101"/>
        <v/>
      </c>
    </row>
    <row r="975" spans="1:72" hidden="1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8" t="str">
        <f t="shared" si="101"/>
        <v/>
      </c>
    </row>
    <row r="976" spans="1:72" hidden="1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8" t="str">
        <f t="shared" si="101"/>
        <v/>
      </c>
    </row>
    <row r="977" spans="1:72" hidden="1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8" t="str">
        <f t="shared" si="101"/>
        <v/>
      </c>
    </row>
    <row r="978" spans="1:72" hidden="1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8" t="str">
        <f t="shared" si="101"/>
        <v/>
      </c>
    </row>
    <row r="979" spans="1:72" hidden="1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8" t="str">
        <f t="shared" si="101"/>
        <v/>
      </c>
    </row>
    <row r="980" spans="1:72" hidden="1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8" t="str">
        <f t="shared" si="101"/>
        <v/>
      </c>
    </row>
    <row r="981" spans="1:72" hidden="1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8" t="str">
        <f t="shared" si="101"/>
        <v/>
      </c>
    </row>
    <row r="982" spans="1:72" hidden="1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8" t="str">
        <f t="shared" si="101"/>
        <v/>
      </c>
    </row>
    <row r="983" spans="1:72" hidden="1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8" t="str">
        <f t="shared" si="101"/>
        <v/>
      </c>
    </row>
    <row r="984" spans="1:72" hidden="1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8" t="str">
        <f t="shared" si="101"/>
        <v/>
      </c>
    </row>
    <row r="985" spans="1:72" hidden="1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8" t="str">
        <f t="shared" si="101"/>
        <v/>
      </c>
    </row>
    <row r="986" spans="1:72" hidden="1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8" t="str">
        <f t="shared" si="101"/>
        <v/>
      </c>
    </row>
    <row r="987" spans="1:72" hidden="1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8" t="str">
        <f t="shared" si="101"/>
        <v/>
      </c>
    </row>
    <row r="988" spans="1:72" hidden="1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8" t="str">
        <f t="shared" si="101"/>
        <v/>
      </c>
    </row>
    <row r="989" spans="1:72" hidden="1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8" t="str">
        <f t="shared" si="101"/>
        <v/>
      </c>
    </row>
    <row r="990" spans="1:72" hidden="1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8" t="str">
        <f t="shared" si="101"/>
        <v/>
      </c>
    </row>
    <row r="991" spans="1:72" hidden="1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8" t="str">
        <f t="shared" si="101"/>
        <v/>
      </c>
    </row>
    <row r="992" spans="1:72" hidden="1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8" t="str">
        <f t="shared" si="101"/>
        <v/>
      </c>
    </row>
    <row r="993" spans="1:72" hidden="1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8" t="str">
        <f t="shared" si="101"/>
        <v/>
      </c>
    </row>
    <row r="994" spans="1:72" hidden="1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8" t="str">
        <f t="shared" si="101"/>
        <v/>
      </c>
    </row>
    <row r="995" spans="1:72" hidden="1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8" t="str">
        <f t="shared" si="101"/>
        <v/>
      </c>
    </row>
    <row r="996" spans="1:72" hidden="1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8" t="str">
        <f t="shared" si="101"/>
        <v/>
      </c>
    </row>
    <row r="997" spans="1:72" hidden="1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8" t="str">
        <f t="shared" si="101"/>
        <v/>
      </c>
    </row>
    <row r="998" spans="1:72" hidden="1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8" t="str">
        <f t="shared" si="101"/>
        <v/>
      </c>
    </row>
    <row r="999" spans="1:72" hidden="1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8" t="str">
        <f t="shared" si="101"/>
        <v/>
      </c>
    </row>
    <row r="1000" spans="1:72" hidden="1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8" t="str">
        <f t="shared" si="101"/>
        <v/>
      </c>
    </row>
    <row r="1001" spans="1:72" hidden="1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8" t="str">
        <f t="shared" si="101"/>
        <v/>
      </c>
    </row>
  </sheetData>
  <protectedRanges>
    <protectedRange sqref="Z28" name="Range1_19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29:Z1001">
    <cfRule type="cellIs" dxfId="178" priority="53882" operator="equal">
      <formula>"OPORTUNIDADE"</formula>
    </cfRule>
  </conditionalFormatting>
  <conditionalFormatting sqref="Y6:Z27 Y29:Z1001">
    <cfRule type="cellIs" dxfId="177" priority="11468" operator="equal">
      <formula>"NÃO"</formula>
    </cfRule>
    <cfRule type="cellIs" dxfId="176" priority="11469" operator="equal">
      <formula>"SIM"</formula>
    </cfRule>
  </conditionalFormatting>
  <conditionalFormatting sqref="AZ6:AZ1001">
    <cfRule type="expression" dxfId="175" priority="53924">
      <formula>#REF!=1</formula>
    </cfRule>
  </conditionalFormatting>
  <conditionalFormatting sqref="BE6:BE1001 U6:U1001 AY6:AY1001">
    <cfRule type="cellIs" dxfId="174" priority="53908" operator="equal">
      <formula>"ERRO"</formula>
    </cfRule>
  </conditionalFormatting>
  <conditionalFormatting sqref="BQ6:BQ1001">
    <cfRule type="cellIs" dxfId="173" priority="53903" operator="equal">
      <formula>"Produção e Intervalo"</formula>
    </cfRule>
    <cfRule type="cellIs" dxfId="172" priority="53904" operator="equal">
      <formula>"Aderente"</formula>
    </cfRule>
    <cfRule type="cellIs" dxfId="171" priority="53905" operator="equal">
      <formula>"Intervalo"</formula>
    </cfRule>
    <cfRule type="cellIs" dxfId="170" priority="53906" operator="equal">
      <formula>"Produção"</formula>
    </cfRule>
    <cfRule type="cellIs" dxfId="169" priority="53907" operator="equal">
      <formula>"ERRO"</formula>
    </cfRule>
  </conditionalFormatting>
  <conditionalFormatting sqref="BR6:BS1001">
    <cfRule type="cellIs" dxfId="168" priority="53885" operator="equal">
      <formula>"*"</formula>
    </cfRule>
    <cfRule type="cellIs" dxfId="167" priority="53886" operator="greaterThanOrEqual">
      <formula>1</formula>
    </cfRule>
    <cfRule type="cellIs" dxfId="166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K367 BJ6:BJ361 BK361 BJ363:BJ1001 BJ362:BK362 BK349:BK350 BK357:BK358 BK352:BK355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348 BK351 BK368:BK1001 BK363:BK366 BK356 BK359:BK360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65" priority="11" operator="equal">
      <formula>"OPORTUNIDADE"</formula>
    </cfRule>
  </conditionalFormatting>
  <conditionalFormatting sqref="Z28">
    <cfRule type="cellIs" dxfId="164" priority="9" operator="equal">
      <formula>"NÃO"</formula>
    </cfRule>
    <cfRule type="cellIs" dxfId="163" priority="10" operator="equal">
      <formula>"SIM"</formula>
    </cfRule>
  </conditionalFormatting>
  <conditionalFormatting sqref="Y28">
    <cfRule type="cellIs" dxfId="162" priority="8" operator="equal">
      <formula>"OPORTUNIDADE"</formula>
    </cfRule>
  </conditionalFormatting>
  <conditionalFormatting sqref="Y28">
    <cfRule type="cellIs" dxfId="161" priority="6" operator="equal">
      <formula>"NÃO"</formula>
    </cfRule>
    <cfRule type="cellIs" dxfId="160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14" t="s">
        <v>1235</v>
      </c>
      <c r="C2" s="214"/>
      <c r="D2" s="214"/>
      <c r="E2" s="214"/>
      <c r="F2" s="214"/>
      <c r="G2" s="214"/>
    </row>
    <row r="3" spans="2:7" ht="15" customHeight="1">
      <c r="B3" s="215"/>
      <c r="C3" s="215"/>
      <c r="D3" s="215"/>
      <c r="E3" s="215"/>
      <c r="F3" s="215"/>
      <c r="G3" s="215"/>
    </row>
    <row r="4" spans="2:7">
      <c r="B4" s="160" t="s">
        <v>1236</v>
      </c>
      <c r="C4" s="160" t="s">
        <v>1237</v>
      </c>
      <c r="D4" s="160" t="s">
        <v>1238</v>
      </c>
      <c r="E4" s="160" t="s">
        <v>1239</v>
      </c>
      <c r="F4" s="160" t="s">
        <v>4</v>
      </c>
      <c r="G4" s="160" t="s">
        <v>1240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1241</v>
      </c>
      <c r="C6" s="161">
        <v>407867</v>
      </c>
      <c r="D6" s="161" t="s">
        <v>1242</v>
      </c>
      <c r="E6" s="161" t="s">
        <v>710</v>
      </c>
      <c r="F6" s="161" t="s">
        <v>1243</v>
      </c>
      <c r="G6" s="162"/>
    </row>
    <row r="7" spans="2:7">
      <c r="B7" s="182" t="s">
        <v>1244</v>
      </c>
      <c r="C7" s="182">
        <v>293644</v>
      </c>
      <c r="D7" s="182" t="s">
        <v>1245</v>
      </c>
      <c r="E7" s="182" t="s">
        <v>710</v>
      </c>
      <c r="F7" s="182" t="s">
        <v>1243</v>
      </c>
      <c r="G7" s="183" t="s">
        <v>1246</v>
      </c>
    </row>
    <row r="8" spans="2:7">
      <c r="B8" s="161" t="s">
        <v>1247</v>
      </c>
      <c r="C8" s="161">
        <v>256790</v>
      </c>
      <c r="D8" s="161" t="s">
        <v>1248</v>
      </c>
      <c r="E8" s="161" t="s">
        <v>724</v>
      </c>
      <c r="F8" s="161" t="s">
        <v>1249</v>
      </c>
      <c r="G8" s="162">
        <v>46357</v>
      </c>
    </row>
    <row r="9" spans="2:7" ht="29.25">
      <c r="B9" s="161" t="s">
        <v>1250</v>
      </c>
      <c r="C9" s="161"/>
      <c r="D9" s="161"/>
      <c r="E9" s="161" t="s">
        <v>724</v>
      </c>
      <c r="F9" s="161" t="s">
        <v>1249</v>
      </c>
      <c r="G9" s="162" t="s">
        <v>1251</v>
      </c>
    </row>
    <row r="10" spans="2:7">
      <c r="B10" s="161" t="s">
        <v>1252</v>
      </c>
      <c r="C10" s="161">
        <v>265193</v>
      </c>
      <c r="D10" s="161" t="s">
        <v>1253</v>
      </c>
      <c r="E10" s="161" t="s">
        <v>758</v>
      </c>
      <c r="F10" s="161" t="s">
        <v>54</v>
      </c>
      <c r="G10" s="161" t="s">
        <v>1254</v>
      </c>
    </row>
    <row r="11" spans="2:7">
      <c r="B11" s="161" t="s">
        <v>1255</v>
      </c>
      <c r="C11" s="161">
        <v>293716</v>
      </c>
      <c r="D11" s="161" t="s">
        <v>1256</v>
      </c>
      <c r="E11" s="161" t="s">
        <v>758</v>
      </c>
      <c r="F11" s="161" t="s">
        <v>54</v>
      </c>
      <c r="G11" s="162">
        <v>46204</v>
      </c>
    </row>
    <row r="12" spans="2:7">
      <c r="B12" s="161" t="s">
        <v>1257</v>
      </c>
      <c r="C12" s="161">
        <v>257258</v>
      </c>
      <c r="D12" s="161" t="s">
        <v>1258</v>
      </c>
      <c r="E12" s="161" t="s">
        <v>770</v>
      </c>
      <c r="F12" s="161" t="s">
        <v>71</v>
      </c>
      <c r="G12" s="162">
        <v>46327</v>
      </c>
    </row>
    <row r="13" spans="2:7" ht="29.25">
      <c r="B13" s="161" t="s">
        <v>1259</v>
      </c>
      <c r="C13" s="161">
        <v>371147</v>
      </c>
      <c r="D13" s="161" t="s">
        <v>1260</v>
      </c>
      <c r="E13" s="161" t="s">
        <v>770</v>
      </c>
      <c r="F13" s="161" t="s">
        <v>71</v>
      </c>
      <c r="G13" s="161" t="s">
        <v>1254</v>
      </c>
    </row>
    <row r="14" spans="2:7">
      <c r="B14" s="161" t="s">
        <v>1261</v>
      </c>
      <c r="C14" s="161">
        <v>259230</v>
      </c>
      <c r="D14" s="161" t="s">
        <v>1262</v>
      </c>
      <c r="E14" s="161" t="s">
        <v>770</v>
      </c>
      <c r="F14" s="161" t="s">
        <v>71</v>
      </c>
      <c r="G14" s="162">
        <v>45992</v>
      </c>
    </row>
    <row r="15" spans="2:7">
      <c r="B15" s="161" t="s">
        <v>1263</v>
      </c>
      <c r="C15" s="161">
        <v>370705</v>
      </c>
      <c r="D15" s="161"/>
      <c r="E15" s="161" t="s">
        <v>770</v>
      </c>
      <c r="F15" s="161" t="s">
        <v>71</v>
      </c>
      <c r="G15" s="161" t="s">
        <v>1254</v>
      </c>
    </row>
    <row r="16" spans="2:7" ht="29.25">
      <c r="B16" s="161" t="s">
        <v>1264</v>
      </c>
      <c r="C16" s="161">
        <v>258542</v>
      </c>
      <c r="D16" s="161" t="s">
        <v>1265</v>
      </c>
      <c r="E16" s="161" t="s">
        <v>774</v>
      </c>
      <c r="F16" s="161" t="s">
        <v>335</v>
      </c>
      <c r="G16" s="162">
        <v>45962</v>
      </c>
    </row>
    <row r="17" spans="2:7" ht="29.25">
      <c r="B17" s="161" t="s">
        <v>1266</v>
      </c>
      <c r="C17" s="161">
        <v>257050</v>
      </c>
      <c r="D17" s="161" t="s">
        <v>1267</v>
      </c>
      <c r="E17" s="161" t="s">
        <v>774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1" sqref="G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6" t="s">
        <v>1268</v>
      </c>
      <c r="C2" s="216"/>
      <c r="D2" s="216"/>
      <c r="E2" s="216"/>
      <c r="F2" s="216"/>
      <c r="G2" s="216"/>
    </row>
    <row r="3" spans="2:7" ht="19.5" customHeight="1">
      <c r="B3" s="216"/>
      <c r="C3" s="216"/>
      <c r="D3" s="216"/>
      <c r="E3" s="216"/>
      <c r="F3" s="216"/>
      <c r="G3" s="216"/>
    </row>
    <row r="4" spans="2:7" ht="19.5" customHeight="1">
      <c r="B4" s="163" t="s">
        <v>1269</v>
      </c>
      <c r="C4" s="163" t="s">
        <v>1270</v>
      </c>
      <c r="D4" s="163" t="s">
        <v>1271</v>
      </c>
      <c r="E4" s="163" t="s">
        <v>1272</v>
      </c>
      <c r="F4" s="160" t="s">
        <v>1273</v>
      </c>
      <c r="G4" s="163" t="s">
        <v>1274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710</v>
      </c>
      <c r="C6" s="167">
        <v>9341</v>
      </c>
      <c r="D6" s="168">
        <v>46055</v>
      </c>
      <c r="E6" s="167">
        <v>8.5</v>
      </c>
      <c r="F6" s="169" t="s">
        <v>1275</v>
      </c>
      <c r="G6" s="167"/>
    </row>
    <row r="7" spans="2:7" ht="19.5" customHeight="1">
      <c r="B7" s="167" t="s">
        <v>724</v>
      </c>
      <c r="C7" s="167">
        <v>7629</v>
      </c>
      <c r="D7" s="168">
        <v>46062</v>
      </c>
      <c r="E7" s="167">
        <v>11000</v>
      </c>
      <c r="F7" s="169" t="s">
        <v>1276</v>
      </c>
      <c r="G7" s="167"/>
    </row>
    <row r="8" spans="2:7" ht="19.5" customHeight="1">
      <c r="B8" s="167" t="s">
        <v>758</v>
      </c>
      <c r="C8" s="167">
        <v>7694</v>
      </c>
      <c r="D8" s="168">
        <v>46062</v>
      </c>
      <c r="E8" s="167">
        <v>9500</v>
      </c>
      <c r="F8" s="169" t="s">
        <v>1275</v>
      </c>
      <c r="G8" s="167"/>
    </row>
    <row r="9" spans="2:7" ht="19.5" customHeight="1">
      <c r="B9" s="167" t="s">
        <v>770</v>
      </c>
      <c r="C9" s="167">
        <v>7663</v>
      </c>
      <c r="D9" s="168">
        <v>46056</v>
      </c>
      <c r="E9" s="167">
        <v>9000</v>
      </c>
      <c r="F9" s="169" t="s">
        <v>1275</v>
      </c>
      <c r="G9" s="167"/>
    </row>
    <row r="10" spans="2:7" ht="19.5" customHeight="1">
      <c r="B10" s="167" t="s">
        <v>1277</v>
      </c>
      <c r="C10" s="167">
        <v>9038</v>
      </c>
      <c r="D10" s="168">
        <v>46063</v>
      </c>
      <c r="E10" s="167">
        <v>11450</v>
      </c>
      <c r="F10" s="169" t="s">
        <v>1278</v>
      </c>
      <c r="G10" s="167"/>
    </row>
    <row r="11" spans="2:7" ht="19.5" customHeight="1">
      <c r="B11" s="167" t="s">
        <v>747</v>
      </c>
      <c r="C11" s="167" t="s">
        <v>1279</v>
      </c>
      <c r="D11" s="168">
        <v>46056</v>
      </c>
      <c r="E11" s="167">
        <v>9100</v>
      </c>
      <c r="F11" s="169" t="s">
        <v>1280</v>
      </c>
      <c r="G11" s="167" t="s">
        <v>1281</v>
      </c>
    </row>
    <row r="12" spans="2:7" ht="19.5" customHeight="1">
      <c r="B12" s="167" t="s">
        <v>747</v>
      </c>
      <c r="C12" s="167" t="s">
        <v>1282</v>
      </c>
      <c r="D12" s="168">
        <v>46058</v>
      </c>
      <c r="E12" s="167">
        <v>12000</v>
      </c>
      <c r="F12" s="169" t="s">
        <v>1275</v>
      </c>
      <c r="G12" s="167"/>
    </row>
    <row r="13" spans="2:7" ht="19.5" customHeight="1">
      <c r="B13" s="167" t="s">
        <v>747</v>
      </c>
      <c r="C13" s="167" t="s">
        <v>1283</v>
      </c>
      <c r="D13" s="168">
        <v>46058</v>
      </c>
      <c r="E13" s="167">
        <v>12000</v>
      </c>
      <c r="F13" s="169" t="s">
        <v>1275</v>
      </c>
      <c r="G13" s="167"/>
    </row>
    <row r="14" spans="2:7" ht="19.5" customHeight="1">
      <c r="B14" s="167" t="s">
        <v>747</v>
      </c>
      <c r="C14" s="167" t="s">
        <v>1284</v>
      </c>
      <c r="D14" s="168">
        <v>46058</v>
      </c>
      <c r="E14" s="167">
        <v>13800</v>
      </c>
      <c r="F14" s="169" t="s">
        <v>1275</v>
      </c>
      <c r="G14" s="167" t="s">
        <v>1285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7" t="s">
        <v>1286</v>
      </c>
      <c r="D5" s="218"/>
      <c r="E5" s="218"/>
      <c r="F5" s="218"/>
      <c r="G5" s="218"/>
      <c r="H5" s="218"/>
      <c r="I5" s="218"/>
      <c r="J5" s="219"/>
      <c r="K5" s="220" t="s">
        <v>1287</v>
      </c>
      <c r="L5" s="221"/>
      <c r="M5" s="221"/>
      <c r="N5" s="221"/>
      <c r="O5" s="222" t="s">
        <v>1288</v>
      </c>
      <c r="P5" s="223"/>
    </row>
    <row r="6" spans="1:16" s="74" customFormat="1" ht="15" customHeight="1">
      <c r="A6" s="66" t="s">
        <v>1289</v>
      </c>
      <c r="B6" s="75" t="s">
        <v>1290</v>
      </c>
      <c r="C6" s="76" t="s">
        <v>626</v>
      </c>
      <c r="D6" s="77" t="s">
        <v>627</v>
      </c>
      <c r="E6" s="76" t="s">
        <v>1291</v>
      </c>
      <c r="F6" s="76" t="s">
        <v>617</v>
      </c>
      <c r="G6" s="76" t="s">
        <v>621</v>
      </c>
      <c r="H6" s="115" t="s">
        <v>1292</v>
      </c>
      <c r="I6" s="78" t="s">
        <v>622</v>
      </c>
      <c r="J6" s="78" t="s">
        <v>623</v>
      </c>
      <c r="K6" s="79" t="s">
        <v>617</v>
      </c>
      <c r="L6" s="79" t="s">
        <v>1293</v>
      </c>
      <c r="M6" s="80" t="s">
        <v>1292</v>
      </c>
      <c r="N6" s="81" t="s">
        <v>621</v>
      </c>
      <c r="O6" s="158" t="s">
        <v>664</v>
      </c>
      <c r="P6" s="133" t="s">
        <v>1294</v>
      </c>
    </row>
    <row r="7" spans="1:16" hidden="1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 hidden="1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 hidden="1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 hidden="1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 hidden="1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 hidden="1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 hidden="1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 hidden="1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 hidden="1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 hidden="1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 hidden="1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 hidden="1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 hidden="1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 hidden="1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 hidden="1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 hidden="1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 hidden="1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 hidden="1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 hidden="1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 hidden="1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 hidden="1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 hidden="1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 hidden="1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 hidden="1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 hidden="1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 hidden="1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 hidden="1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 hidden="1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 hidden="1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 hidden="1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 hidden="1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 hidden="1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 hidden="1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 hidden="1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 hidden="1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 hidden="1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 hidden="1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 hidden="1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 hidden="1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 hidden="1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 hidden="1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 hidden="1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 hidden="1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 hidden="1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 hidden="1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 hidden="1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 hidden="1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 hidden="1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 hidden="1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 hidden="1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 hidden="1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 hidden="1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 hidden="1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 hidden="1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 hidden="1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 hidden="1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 hidden="1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 hidden="1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 hidden="1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 hidden="1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 hidden="1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 hidden="1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 hidden="1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 hidden="1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 hidden="1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 hidden="1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 hidden="1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 hidden="1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 hidden="1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 hidden="1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 hidden="1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 hidden="1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 hidden="1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 hidden="1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 hidden="1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 hidden="1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 hidden="1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 hidden="1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 hidden="1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 hidden="1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 hidden="1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 hidden="1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 hidden="1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 hidden="1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 hidden="1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 hidden="1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 hidden="1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 hidden="1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 hidden="1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 hidden="1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 hidden="1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 hidden="1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 hidden="1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 hidden="1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 hidden="1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 hidden="1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 hidden="1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 hidden="1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 hidden="1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6.25E-2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 hidden="1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 hidden="1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 hidden="1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 hidden="1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 hidden="1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 hidden="1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 hidden="1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 hidden="1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 hidden="1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 hidden="1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 hidden="1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 hidden="1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 hidden="1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 hidden="1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 hidden="1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 hidden="1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 hidden="1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 hidden="1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 hidden="1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 hidden="1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 hidden="1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 hidden="1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 hidden="1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 hidden="1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 hidden="1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 hidden="1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 hidden="1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 hidden="1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 hidden="1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 hidden="1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 hidden="1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 hidden="1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 hidden="1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 hidden="1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 hidden="1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 hidden="1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 hidden="1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 hidden="1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 hidden="1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 hidden="1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 hidden="1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 hidden="1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 hidden="1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 hidden="1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 hidden="1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 hidden="1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 hidden="1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 hidden="1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 hidden="1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 hidden="1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 hidden="1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 hidden="1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 hidden="1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 hidden="1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 hidden="1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 hidden="1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 hidden="1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 hidden="1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 hidden="1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 hidden="1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 hidden="1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 hidden="1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 hidden="1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 hidden="1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 hidden="1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 hidden="1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 hidden="1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 hidden="1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 hidden="1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 hidden="1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 hidden="1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 hidden="1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 hidden="1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 hidden="1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 hidden="1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 hidden="1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 hidden="1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 hidden="1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 hidden="1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 hidden="1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 hidden="1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 hidden="1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 hidden="1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 hidden="1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 hidden="1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 hidden="1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 hidden="1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 hidden="1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 hidden="1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 hidden="1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 hidden="1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 hidden="1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 hidden="1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 hidden="1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 hidden="1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 hidden="1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 hidden="1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 hidden="1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 hidden="1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 hidden="1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 hidden="1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 hidden="1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 hidden="1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 hidden="1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 hidden="1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 hidden="1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 hidden="1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 hidden="1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 hidden="1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 hidden="1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 hidden="1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 hidden="1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 hidden="1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 hidden="1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 hidden="1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 hidden="1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 hidden="1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 hidden="1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 hidden="1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 hidden="1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 hidden="1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 hidden="1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 hidden="1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 hidden="1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 hidden="1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2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 hidden="1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 hidden="1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 hidden="1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 hidden="1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 hidden="1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 hidden="1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 hidden="1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 hidden="1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2</v>
      </c>
      <c r="P293" s="147" t="str">
        <f>IF($A$2=1,IF(SP_SUL!BJ293="","*",SP_SUL!BJ293),IF(SP_SUL!BK293="","*",SP_SUL!BK293))</f>
        <v>TP pronto 11h00 / Realizado intervalo das 14h41 até 16h41 /</v>
      </c>
    </row>
    <row r="294" spans="1:16" hidden="1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 hidden="1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 hidden="1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>
        <f>IF(SP_SUL!BH296="","*",SP_SUL!BH296)</f>
        <v>0</v>
      </c>
      <c r="P296" s="147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>
        <f>IF(SP_SUL!BH297="","*",SP_SUL!BH297)</f>
        <v>0</v>
      </c>
      <c r="P297" s="147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2</v>
      </c>
      <c r="P298" s="147" t="str">
        <f>IF($A$2=1,IF(SP_SUL!BJ298="","*",SP_SUL!BJ298),IF(SP_SUL!BK298="","*",SP_SUL!BK298))</f>
        <v>MC1 07h27/ autorizado entrada na via 11h03 / Realizado intervalo.</v>
      </c>
    </row>
    <row r="299" spans="1:16" hidden="1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 hidden="1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 hidden="1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 hidden="1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ZPT-ZPG</v>
      </c>
      <c r="E302" s="83" t="str">
        <f>IF(SP_SUL!D302="","*",SP_SUL!D302)</f>
        <v>A84</v>
      </c>
      <c r="F302" s="83" t="str">
        <f>IF(SP_SUL!H302="","*",SP_SUL!H302)</f>
        <v>S29MRS</v>
      </c>
      <c r="G302" s="83" t="str">
        <f>IF(SP_SUL!M302="","*",SP_SUL!M302)</f>
        <v>ZPG-ZPT</v>
      </c>
      <c r="H302" s="116">
        <f>IF(SP_SUL!K302="","*",SP_SUL!K302)</f>
        <v>123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ZPG</v>
      </c>
      <c r="L302" s="83" t="str">
        <f>IF(SP_SUL!AM302="","*",SP_SUL!AM302)</f>
        <v>ZPG-ZPT</v>
      </c>
      <c r="M302" s="83">
        <f>IF(SP_SUL!AP302="","*",SP_SUL!AP302)</f>
        <v>124</v>
      </c>
      <c r="N302" s="83" t="str">
        <f>IF(SP_SUL!AM302="","*",SP_SUL!AM302)</f>
        <v>ZPG-ZPT</v>
      </c>
      <c r="O302" s="110">
        <f>IF(SP_SUL!BH302="","*",SP_SUL!BH302)</f>
        <v>2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6.25E-2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2</v>
      </c>
      <c r="P304" s="147" t="str">
        <f>IF($A$2=1,IF(SP_SUL!BJ304="","*",SP_SUL!BJ304),IF(SP_SUL!BK304="","*",SP_SUL!BK304))</f>
        <v>TP pronto 10h51 . Em intervalo das 12h07 até 13h37</v>
      </c>
    </row>
    <row r="305" spans="1:16" hidden="1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 hidden="1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2</v>
      </c>
      <c r="P306" s="147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>
        <f>IF(SP_SUL!BH308="","*",SP_SUL!BH308)</f>
        <v>2</v>
      </c>
      <c r="P308" s="147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2">
        <f>IF(SP_SUL!B309="","*",SP_SUL!B309)</f>
        <v>46066</v>
      </c>
      <c r="B309" s="83" t="str">
        <f>IF(SP_SUL!X309="","*",SP_SUL!X309)</f>
        <v>Oportunidade</v>
      </c>
      <c r="C309" s="83" t="str">
        <f>IF(SP_SUL!S309="","*",SP_SUL!S309)</f>
        <v>SP SUL</v>
      </c>
      <c r="D309" s="83" t="str">
        <f>IF(SP_SUL!T309="","*",SP_SUL!T309)</f>
        <v>ZBV-ZRX</v>
      </c>
      <c r="E309" s="83" t="str">
        <f>IF(SP_SUL!D309="","*",SP_SUL!D309)</f>
        <v>KLECIO (TP-699)</v>
      </c>
      <c r="F309" s="83" t="str">
        <f>IF(SP_SUL!H309="","*",SP_SUL!H309)</f>
        <v>-</v>
      </c>
      <c r="G309" s="83" t="str">
        <f>IF(SP_SUL!M309="","*",SP_SUL!M309)</f>
        <v>ZSW-ZTT</v>
      </c>
      <c r="H309" s="116">
        <f>IF(SP_SUL!K309="","*",SP_SUL!K309)</f>
        <v>92</v>
      </c>
      <c r="I309" s="113">
        <f>IF(SP_SUL!O309="","*",SP_SUL!O309)</f>
        <v>0.35416666666666669</v>
      </c>
      <c r="J309" s="113">
        <f>IF(SP_SUL!P309="","*",SP_SUL!P309)</f>
        <v>6.25E-2</v>
      </c>
      <c r="K309" s="83" t="str">
        <f>IF(SP_SUL!AK309="","*",SP_SUL!AK309)</f>
        <v>-</v>
      </c>
      <c r="L309" s="83" t="str">
        <f>IF(SP_SUL!AM309="","*",SP_SUL!AM309)</f>
        <v>ZSW-ZTT</v>
      </c>
      <c r="M309" s="83">
        <f>IF(SP_SUL!AP309="","*",SP_SUL!AP309)</f>
        <v>92</v>
      </c>
      <c r="N309" s="83" t="str">
        <f>IF(SP_SUL!AM309="","*",SP_SUL!AM309)</f>
        <v>ZSW-ZTT</v>
      </c>
      <c r="O309" s="110">
        <f>IF(SP_SUL!BH309="","*",SP_SUL!BH309)</f>
        <v>0</v>
      </c>
      <c r="P309" s="147" t="str">
        <f>IF($A$2=1,IF(SP_SUL!BJ309="","*",SP_SUL!BJ309),IF(SP_SUL!BK309="","*",SP_SUL!BK309))</f>
        <v>TP pronto 09h55 / Sem oportunidade de faixa</v>
      </c>
    </row>
    <row r="310" spans="1:16">
      <c r="A310" s="82">
        <f>IF(SP_SUL!B310="","*",SP_SUL!B310)</f>
        <v>46066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ZBV-ZRX</v>
      </c>
      <c r="E310" s="83" t="str">
        <f>IF(SP_SUL!D310="","*",SP_SUL!D310)</f>
        <v>V11</v>
      </c>
      <c r="F310" s="83" t="str">
        <f>IF(SP_SUL!H310="","*",SP_SUL!H310)</f>
        <v>ZHO-2</v>
      </c>
      <c r="G310" s="83" t="str">
        <f>IF(SP_SUL!M310="","*",SP_SUL!M310)</f>
        <v>ZHO-ZAC</v>
      </c>
      <c r="H310" s="116">
        <f>IF(SP_SUL!K310="","*",SP_SUL!K310)</f>
        <v>61</v>
      </c>
      <c r="I310" s="113">
        <f>IF(SP_SUL!O310="","*",SP_SUL!O310)</f>
        <v>0.375</v>
      </c>
      <c r="J310" s="113">
        <f>IF(SP_SUL!P310="","*",SP_SUL!P310)</f>
        <v>4.1666666666666664E-2</v>
      </c>
      <c r="K310" s="83" t="str">
        <f>IF(SP_SUL!AK310="","*",SP_SUL!AK310)</f>
        <v>ZHO-2</v>
      </c>
      <c r="L310" s="83" t="str">
        <f>IF(SP_SUL!AM310="","*",SP_SUL!AM310)</f>
        <v>ZHO-ZAC</v>
      </c>
      <c r="M310" s="83">
        <f>IF(SP_SUL!AP310="","*",SP_SUL!AP310)</f>
        <v>61</v>
      </c>
      <c r="N310" s="83" t="str">
        <f>IF(SP_SUL!AM310="","*",SP_SUL!AM310)</f>
        <v>ZHO-ZAC</v>
      </c>
      <c r="O310" s="110">
        <f>IF(SP_SUL!BH310="","*",SP_SUL!BH310)</f>
        <v>0</v>
      </c>
      <c r="P310" s="147" t="str">
        <f>IF($A$2=1,IF(SP_SUL!BJ310="","*",SP_SUL!BJ310),IF(SP_SUL!BK310="","*",SP_SUL!BK310))</f>
        <v xml:space="preserve">MC1 15h57 / 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>
        <f>IF(SP_SUL!BH311="","*",SP_SUL!BH311)</f>
        <v>0</v>
      </c>
      <c r="P311" s="147" t="str">
        <f>IF($A$2=1,IF(SP_SUL!BJ311="","*",SP_SUL!BJ311),IF(SP_SUL!BK311="","*",SP_SUL!BK311))</f>
        <v>MC1 15h23 / Cancelado a descarga devido MNB do i27 em ZMB-1</v>
      </c>
    </row>
    <row r="312" spans="1:16" hidden="1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>
        <f>IF(SP_SUL!BH313="","*",SP_SUL!BH313)</f>
        <v>0</v>
      </c>
      <c r="P313" s="147" t="str">
        <f>IF($A$2=1,IF(SP_SUL!BJ313="","*",SP_SUL!BJ313),IF(SP_SUL!BK313="","*",SP_SUL!BK313))</f>
        <v>TP pronto 08h16 / Sem oportunidade de faixa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>
        <f>IF(SP_SUL!BH314="","*",SP_SUL!BH314)</f>
        <v>0</v>
      </c>
      <c r="P314" s="147" t="str">
        <f>IF($A$2=1,IF(SP_SUL!BJ314="","*",SP_SUL!BJ314),IF(SP_SUL!BK314="","*",SP_SUL!BK314))</f>
        <v>MC1 08h49 / Sem oportundiade de faixa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>
        <f>IF(SP_SUL!BH315="","*",SP_SUL!BH315)</f>
        <v>0</v>
      </c>
      <c r="P315" s="147" t="str">
        <f>IF($A$2=1,IF(SP_SUL!BJ315="","*",SP_SUL!BJ315),IF(SP_SUL!BK315="","*",SP_SUL!BK315))</f>
        <v>Cancelado, devido priorização do V93 /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>
        <f>IF(SP_SUL!BH316="","*",SP_SUL!BH316)</f>
        <v>0</v>
      </c>
      <c r="P316" s="147" t="str">
        <f>IF($A$2=1,IF(SP_SUL!BJ316="","*",SP_SUL!BJ316),IF(SP_SUL!BK316="","*",SP_SUL!BK316))</f>
        <v>TP pronto 09h05 / Sem oportunidade de faixa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>
        <f>IF(SP_SUL!BH317="","*",SP_SUL!BH317)</f>
        <v>0</v>
      </c>
      <c r="P317" s="147" t="str">
        <f>IF($A$2=1,IF(SP_SUL!BJ317="","*",SP_SUL!BJ317),IF(SP_SUL!BK317="","*",SP_SUL!BK317))</f>
        <v>TP pronto 09h05 / Sem oportunidade de faixa</v>
      </c>
    </row>
    <row r="318" spans="1:16" hidden="1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>
        <f>IF(SP_SUL!BH319="","*",SP_SUL!BH319)</f>
        <v>2</v>
      </c>
      <c r="P319" s="147" t="str">
        <f>IF($A$2=1,IF(SP_SUL!BJ319="","*",SP_SUL!BJ319),IF(SP_SUL!BK319="","*",SP_SUL!BK319))</f>
        <v>Realizado intervalo das 13h10 até 16h10.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>
        <f>IF(SP_SUL!BH320="","*",SP_SUL!BH320)</f>
        <v>2</v>
      </c>
      <c r="P320" s="147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>
        <f>IF(SP_SUL!BH321="","*",SP_SUL!BH321)</f>
        <v>0</v>
      </c>
      <c r="P321" s="147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>
        <f>IF(SP_SUL!BH322="","*",SP_SUL!BH322)</f>
        <v>2</v>
      </c>
      <c r="P322" s="147" t="str">
        <f>IF($A$2=1,IF(SP_SUL!BJ322="","*",SP_SUL!BJ322),IF(SP_SUL!BK322="","*",SP_SUL!BK322))</f>
        <v>TP pronto 12h00 / Realizado intervalo das 12h11 até 15h11.</v>
      </c>
    </row>
    <row r="323" spans="1:16" hidden="1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46066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ZKE-ZEV</v>
      </c>
      <c r="E324" s="83" t="str">
        <f>IF(SP_SUL!D324="","*",SP_SUL!D324)</f>
        <v>MOD ZRB</v>
      </c>
      <c r="F324" s="83" t="str">
        <f>IF(SP_SUL!H324="","*",SP_SUL!H324)</f>
        <v>-</v>
      </c>
      <c r="G324" s="83" t="str">
        <f>IF(SP_SUL!M324="","*",SP_SUL!M324)</f>
        <v>ZRB-ZEV</v>
      </c>
      <c r="H324" s="116">
        <f>IF(SP_SUL!K324="","*",SP_SUL!K324)</f>
        <v>152.19999999999999</v>
      </c>
      <c r="I324" s="113">
        <f>IF(SP_SUL!O324="","*",SP_SUL!O324)</f>
        <v>0.33333333333333331</v>
      </c>
      <c r="J324" s="113">
        <f>IF(SP_SUL!P324="","*",SP_SUL!P324)</f>
        <v>0.33333333333333331</v>
      </c>
      <c r="K324" s="83" t="str">
        <f>IF(SP_SUL!AK324="","*",SP_SUL!AK324)</f>
        <v>-</v>
      </c>
      <c r="L324" s="83" t="str">
        <f>IF(SP_SUL!AM324="","*",SP_SUL!AM324)</f>
        <v>ZRB-ZEV</v>
      </c>
      <c r="M324" s="83">
        <f>IF(SP_SUL!AP324="","*",SP_SUL!AP324)</f>
        <v>152.19999999999999</v>
      </c>
      <c r="N324" s="83" t="str">
        <f>IF(SP_SUL!AM324="","*",SP_SUL!AM324)</f>
        <v>ZRB-ZEV</v>
      </c>
      <c r="O324" s="110">
        <f>IF(SP_SUL!BH324="","*",SP_SUL!BH324)</f>
        <v>0</v>
      </c>
      <c r="P324" s="147" t="str">
        <f>IF($A$2=1,IF(SP_SUL!BJ324="","*",SP_SUL!BJ324),IF(SP_SUL!BK324="","*",SP_SUL!BK324))</f>
        <v>Cancelado CCO - priorização da circulação de trens</v>
      </c>
    </row>
    <row r="325" spans="1:16">
      <c r="A325" s="82">
        <f>IF(SP_SUL!B325="","*",SP_SUL!B325)</f>
        <v>46066</v>
      </c>
      <c r="B325" s="83" t="str">
        <f>IF(SP_SUL!X325="","*",SP_SUL!X325)</f>
        <v>Contrato</v>
      </c>
      <c r="C325" s="83" t="str">
        <f>IF(SP_SUL!S325="","*",SP_SUL!S325)</f>
        <v>SP SUL</v>
      </c>
      <c r="D325" s="83" t="str">
        <f>IF(SP_SUL!T325="","*",SP_SUL!T325)</f>
        <v>ZKE-ZEV</v>
      </c>
      <c r="E325" s="83" t="str">
        <f>IF(SP_SUL!D325="","*",SP_SUL!D325)</f>
        <v>W97</v>
      </c>
      <c r="F325" s="83" t="str">
        <f>IF(SP_SUL!H325="","*",SP_SUL!H325)</f>
        <v>ZEM1</v>
      </c>
      <c r="G325" s="83" t="str">
        <f>IF(SP_SUL!M325="","*",SP_SUL!M325)</f>
        <v>ZRB-ZEV</v>
      </c>
      <c r="H325" s="116">
        <f>IF(SP_SUL!K325="","*",SP_SUL!K325)</f>
        <v>155.69999999999999</v>
      </c>
      <c r="I325" s="113">
        <f>IF(SP_SUL!O325="","*",SP_SUL!O325)</f>
        <v>0.29166666666666669</v>
      </c>
      <c r="J325" s="113">
        <f>IF(SP_SUL!P325="","*",SP_SUL!P325)</f>
        <v>6.9444444444444447E-4</v>
      </c>
      <c r="K325" s="83" t="str">
        <f>IF(SP_SUL!AK325="","*",SP_SUL!AK325)</f>
        <v>ZEM1</v>
      </c>
      <c r="L325" s="83" t="str">
        <f>IF(SP_SUL!AM325="","*",SP_SUL!AM325)</f>
        <v>ZRB-ZEV</v>
      </c>
      <c r="M325" s="83">
        <f>IF(SP_SUL!AP325="","*",SP_SUL!AP325)</f>
        <v>155.69999999999999</v>
      </c>
      <c r="N325" s="83" t="str">
        <f>IF(SP_SUL!AM325="","*",SP_SUL!AM325)</f>
        <v>ZRB-ZEV</v>
      </c>
      <c r="O325" s="110">
        <f>IF(SP_SUL!BH325="","*",SP_SUL!BH325)</f>
        <v>0</v>
      </c>
      <c r="P325" s="147" t="str">
        <f>IF($A$2=1,IF(SP_SUL!BJ325="","*",SP_SUL!BJ325),IF(SP_SUL!BK325="","*",SP_SUL!BK325))</f>
        <v>Cancelado CCO - priorização da circulação de trens</v>
      </c>
    </row>
    <row r="326" spans="1:16">
      <c r="A326" s="82">
        <f>IF(SP_SUL!B326="","*",SP_SUL!B326)</f>
        <v>46066</v>
      </c>
      <c r="B326" s="83" t="str">
        <f>IF(SP_SUL!X326="","*",SP_SUL!X326)</f>
        <v>Contrato</v>
      </c>
      <c r="C326" s="83" t="str">
        <f>IF(SP_SUL!S326="","*",SP_SUL!S326)</f>
        <v>SP SUL</v>
      </c>
      <c r="D326" s="83" t="str">
        <f>IF(SP_SUL!T326="","*",SP_SUL!T326)</f>
        <v>ZKE-ZEV</v>
      </c>
      <c r="E326" s="83" t="str">
        <f>IF(SP_SUL!D326="","*",SP_SUL!D326)</f>
        <v>V96</v>
      </c>
      <c r="F326" s="83" t="str">
        <f>IF(SP_SUL!H326="","*",SP_SUL!H326)</f>
        <v>K67ZEV2</v>
      </c>
      <c r="G326" s="83" t="str">
        <f>IF(SP_SUL!M326="","*",SP_SUL!M326)</f>
        <v>ZRB-ZEV</v>
      </c>
      <c r="H326" s="116">
        <f>IF(SP_SUL!K326="","*",SP_SUL!K326)</f>
        <v>157.30000000000001</v>
      </c>
      <c r="I326" s="113">
        <f>IF(SP_SUL!O326="","*",SP_SUL!O326)</f>
        <v>0.30555555555555558</v>
      </c>
      <c r="J326" s="113">
        <f>IF(SP_SUL!P326="","*",SP_SUL!P326)</f>
        <v>6.9444444444444447E-4</v>
      </c>
      <c r="K326" s="83" t="str">
        <f>IF(SP_SUL!AK326="","*",SP_SUL!AK326)</f>
        <v>K67ZEV2</v>
      </c>
      <c r="L326" s="83" t="str">
        <f>IF(SP_SUL!AM326="","*",SP_SUL!AM326)</f>
        <v>ZRB-ZEV</v>
      </c>
      <c r="M326" s="83">
        <f>IF(SP_SUL!AP326="","*",SP_SUL!AP326)</f>
        <v>155</v>
      </c>
      <c r="N326" s="83" t="str">
        <f>IF(SP_SUL!AM326="","*",SP_SUL!AM326)</f>
        <v>ZRB-ZEV</v>
      </c>
      <c r="O326" s="110">
        <f>IF(SP_SUL!BH326="","*",SP_SUL!BH326)</f>
        <v>2</v>
      </c>
      <c r="P326" s="147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2">
        <f>IF(SP_SUL!B327="","*",SP_SUL!B327)</f>
        <v>46066</v>
      </c>
      <c r="B327" s="83" t="str">
        <f>IF(SP_SUL!X327="","*",SP_SUL!X327)</f>
        <v>Contrato</v>
      </c>
      <c r="C327" s="83" t="str">
        <f>IF(SP_SUL!S327="","*",SP_SUL!S327)</f>
        <v>SP SUL</v>
      </c>
      <c r="D327" s="83" t="str">
        <f>IF(SP_SUL!T327="","*",SP_SUL!T327)</f>
        <v>ZKE-ZEV</v>
      </c>
      <c r="E327" s="83" t="str">
        <f>IF(SP_SUL!D327="","*",SP_SUL!D327)</f>
        <v>ADENISON (TP-810)</v>
      </c>
      <c r="F327" s="83" t="str">
        <f>IF(SP_SUL!H327="","*",SP_SUL!H327)</f>
        <v>-</v>
      </c>
      <c r="G327" s="83" t="str">
        <f>IF(SP_SUL!M327="","*",SP_SUL!M327)</f>
        <v>ZRB-ZEV</v>
      </c>
      <c r="H327" s="116">
        <f>IF(SP_SUL!K327="","*",SP_SUL!K327)</f>
        <v>156.33199999999999</v>
      </c>
      <c r="I327" s="113">
        <f>IF(SP_SUL!O327="","*",SP_SUL!O327)</f>
        <v>0.33333333333333331</v>
      </c>
      <c r="J327" s="113">
        <f>IF(SP_SUL!P327="","*",SP_SUL!P327)</f>
        <v>6.9444444444444447E-4</v>
      </c>
      <c r="K327" s="83" t="str">
        <f>IF(SP_SUL!AK327="","*",SP_SUL!AK327)</f>
        <v>-</v>
      </c>
      <c r="L327" s="83" t="str">
        <f>IF(SP_SUL!AM327="","*",SP_SUL!AM327)</f>
        <v>ZWI-ZYQ</v>
      </c>
      <c r="M327" s="83">
        <f>IF(SP_SUL!AP327="","*",SP_SUL!AP327)</f>
        <v>121.31100000000001</v>
      </c>
      <c r="N327" s="83" t="str">
        <f>IF(SP_SUL!AM327="","*",SP_SUL!AM327)</f>
        <v>ZWI-ZYQ</v>
      </c>
      <c r="O327" s="110">
        <f>IF(SP_SUL!BH327="","*",SP_SUL!BH327)</f>
        <v>2</v>
      </c>
      <c r="P327" s="147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2">
        <f>IF(SP_SUL!B328="","*",SP_SUL!B328)</f>
        <v>46066</v>
      </c>
      <c r="B328" s="83" t="str">
        <f>IF(SP_SUL!X328="","*",SP_SUL!X328)</f>
        <v>Contrato</v>
      </c>
      <c r="C328" s="83" t="str">
        <f>IF(SP_SUL!S328="","*",SP_SUL!S328)</f>
        <v>SP SUL</v>
      </c>
      <c r="D328" s="83" t="str">
        <f>IF(SP_SUL!T328="","*",SP_SUL!T328)</f>
        <v>ZKE-ZEV</v>
      </c>
      <c r="E328" s="83" t="str">
        <f>IF(SP_SUL!D328="","*",SP_SUL!D328)</f>
        <v>MATEUS (TP-809)</v>
      </c>
      <c r="F328" s="83" t="str">
        <f>IF(SP_SUL!H328="","*",SP_SUL!H328)</f>
        <v>-</v>
      </c>
      <c r="G328" s="83" t="str">
        <f>IF(SP_SUL!M328="","*",SP_SUL!M328)</f>
        <v>ZRB-ZEV</v>
      </c>
      <c r="H328" s="116">
        <f>IF(SP_SUL!K328="","*",SP_SUL!K328)</f>
        <v>156.654</v>
      </c>
      <c r="I328" s="113">
        <f>IF(SP_SUL!O328="","*",SP_SUL!O328)</f>
        <v>0.33333333333333331</v>
      </c>
      <c r="J328" s="113">
        <f>IF(SP_SUL!P328="","*",SP_SUL!P328)</f>
        <v>6.9444444444444447E-4</v>
      </c>
      <c r="K328" s="83" t="str">
        <f>IF(SP_SUL!AK328="","*",SP_SUL!AK328)</f>
        <v>-</v>
      </c>
      <c r="L328" s="83" t="str">
        <f>IF(SP_SUL!AM328="","*",SP_SUL!AM328)</f>
        <v>ZRB-ZEV</v>
      </c>
      <c r="M328" s="83">
        <f>IF(SP_SUL!AP328="","*",SP_SUL!AP328)</f>
        <v>156.654</v>
      </c>
      <c r="N328" s="83" t="str">
        <f>IF(SP_SUL!AM328="","*",SP_SUL!AM328)</f>
        <v>ZRB-ZEV</v>
      </c>
      <c r="O328" s="110">
        <f>IF(SP_SUL!BH328="","*",SP_SUL!BH328)</f>
        <v>0</v>
      </c>
      <c r="P328" s="147" t="str">
        <f>IF($A$2=1,IF(SP_SUL!BJ328="","*",SP_SUL!BJ328),IF(SP_SUL!BK328="","*",SP_SUL!BK328))</f>
        <v>Cancelado CCO - priorização da circulação de trens</v>
      </c>
    </row>
    <row r="329" spans="1:16">
      <c r="A329" s="82">
        <f>IF(SP_SUL!B329="","*",SP_SUL!B329)</f>
        <v>46066</v>
      </c>
      <c r="B329" s="83" t="str">
        <f>IF(SP_SUL!X329="","*",SP_SUL!X329)</f>
        <v>Contrato</v>
      </c>
      <c r="C329" s="83" t="str">
        <f>IF(SP_SUL!S329="","*",SP_SUL!S329)</f>
        <v>SP SUL</v>
      </c>
      <c r="D329" s="83" t="str">
        <f>IF(SP_SUL!T329="","*",SP_SUL!T329)</f>
        <v>ZKE-ZEV</v>
      </c>
      <c r="E329" s="83" t="str">
        <f>IF(SP_SUL!D329="","*",SP_SUL!D329)</f>
        <v>CAIQUE (TMA-677)</v>
      </c>
      <c r="F329" s="83" t="str">
        <f>IF(SP_SUL!H329="","*",SP_SUL!H329)</f>
        <v>-</v>
      </c>
      <c r="G329" s="83" t="str">
        <f>IF(SP_SUL!M329="","*",SP_SUL!M329)</f>
        <v>ZRB-ZEV</v>
      </c>
      <c r="H329" s="116">
        <f>IF(SP_SUL!K329="","*",SP_SUL!K329)</f>
        <v>156.93</v>
      </c>
      <c r="I329" s="113">
        <f>IF(SP_SUL!O329="","*",SP_SUL!O329)</f>
        <v>0.33333333333333331</v>
      </c>
      <c r="J329" s="113">
        <f>IF(SP_SUL!P329="","*",SP_SUL!P329)</f>
        <v>6.9444444444444447E-4</v>
      </c>
      <c r="K329" s="83" t="str">
        <f>IF(SP_SUL!AK329="","*",SP_SUL!AK329)</f>
        <v>-</v>
      </c>
      <c r="L329" s="83" t="str">
        <f>IF(SP_SUL!AM329="","*",SP_SUL!AM329)</f>
        <v>ZWI-ZYQ</v>
      </c>
      <c r="M329" s="83">
        <f>IF(SP_SUL!AP329="","*",SP_SUL!AP329)</f>
        <v>121.298</v>
      </c>
      <c r="N329" s="83" t="str">
        <f>IF(SP_SUL!AM329="","*",SP_SUL!AM329)</f>
        <v>ZWI-ZYQ</v>
      </c>
      <c r="O329" s="110">
        <f>IF(SP_SUL!BH329="","*",SP_SUL!BH329)</f>
        <v>2</v>
      </c>
      <c r="P329" s="147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46066</v>
      </c>
      <c r="B331" s="83" t="str">
        <f>IF(SP_SUL!X331="","*",SP_SUL!X331)</f>
        <v>Contrato</v>
      </c>
      <c r="C331" s="83" t="str">
        <f>IF(SP_SUL!S331="","*",SP_SUL!S331)</f>
        <v>SP SUL</v>
      </c>
      <c r="D331" s="83" t="str">
        <f>IF(SP_SUL!T331="","*",SP_SUL!T331)</f>
        <v>ZEV-ZPT</v>
      </c>
      <c r="E331" s="83" t="str">
        <f>IF(SP_SUL!D331="","*",SP_SUL!D331)</f>
        <v>MODERNIZAÇÃO SERRA</v>
      </c>
      <c r="F331" s="83" t="str">
        <f>IF(SP_SUL!H331="","*",SP_SUL!H331)</f>
        <v>-</v>
      </c>
      <c r="G331" s="83" t="str">
        <f>IF(SP_SUL!M331="","*",SP_SUL!M331)</f>
        <v>ZEZ-ZXW</v>
      </c>
      <c r="H331" s="116">
        <f>IF(SP_SUL!K331="","*",SP_SUL!K331)</f>
        <v>75.2</v>
      </c>
      <c r="I331" s="113">
        <f>IF(SP_SUL!O331="","*",SP_SUL!O331)</f>
        <v>0.33333333333333331</v>
      </c>
      <c r="J331" s="113">
        <f>IF(SP_SUL!P331="","*",SP_SUL!P331)</f>
        <v>0.33333333333333331</v>
      </c>
      <c r="K331" s="83" t="str">
        <f>IF(SP_SUL!AK331="","*",SP_SUL!AK331)</f>
        <v>-</v>
      </c>
      <c r="L331" s="83" t="str">
        <f>IF(SP_SUL!AM331="","*",SP_SUL!AM331)</f>
        <v>ZEZ-ZXW</v>
      </c>
      <c r="M331" s="83">
        <f>IF(SP_SUL!AP331="","*",SP_SUL!AP331)</f>
        <v>75.2</v>
      </c>
      <c r="N331" s="83" t="str">
        <f>IF(SP_SUL!AM331="","*",SP_SUL!AM331)</f>
        <v>ZEZ-ZXW</v>
      </c>
      <c r="O331" s="110">
        <f>IF(SP_SUL!BH331="","*",SP_SUL!BH331)</f>
        <v>0</v>
      </c>
      <c r="P331" s="147" t="str">
        <f>IF($A$2=1,IF(SP_SUL!BJ331="","*",SP_SUL!BJ331),IF(SP_SUL!BK331="","*",SP_SUL!BK331))</f>
        <v>Cancelado CCO - priorização da circulação de trens</v>
      </c>
    </row>
    <row r="332" spans="1:16">
      <c r="A332" s="82">
        <f>IF(SP_SUL!B332="","*",SP_SUL!B332)</f>
        <v>46066</v>
      </c>
      <c r="B332" s="83" t="str">
        <f>IF(SP_SUL!X332="","*",SP_SUL!X332)</f>
        <v>Contrato</v>
      </c>
      <c r="C332" s="83" t="str">
        <f>IF(SP_SUL!S332="","*",SP_SUL!S332)</f>
        <v>SP SUL</v>
      </c>
      <c r="D332" s="83" t="str">
        <f>IF(SP_SUL!T332="","*",SP_SUL!T332)</f>
        <v>ZEV-ZPT</v>
      </c>
      <c r="E332" s="83" t="str">
        <f>IF(SP_SUL!D332="","*",SP_SUL!D332)</f>
        <v>W61</v>
      </c>
      <c r="F332" s="83" t="str">
        <f>IF(SP_SUL!H332="","*",SP_SUL!H332)</f>
        <v>K67ZEV-1</v>
      </c>
      <c r="G332" s="83" t="str">
        <f>IF(SP_SUL!M332="","*",SP_SUL!M332)</f>
        <v>ZEZ-ZXW</v>
      </c>
      <c r="H332" s="116">
        <f>IF(SP_SUL!K332="","*",SP_SUL!K332)</f>
        <v>75.2</v>
      </c>
      <c r="I332" s="113">
        <f>IF(SP_SUL!O332="","*",SP_SUL!O332)</f>
        <v>0.3125</v>
      </c>
      <c r="J332" s="113">
        <f>IF(SP_SUL!P332="","*",SP_SUL!P332)</f>
        <v>6.9444444444444447E-4</v>
      </c>
      <c r="K332" s="83" t="str">
        <f>IF(SP_SUL!AK332="","*",SP_SUL!AK332)</f>
        <v>K67ZEV-1</v>
      </c>
      <c r="L332" s="83" t="str">
        <f>IF(SP_SUL!AM332="","*",SP_SUL!AM332)</f>
        <v>ZEZ-ZXW</v>
      </c>
      <c r="M332" s="83">
        <f>IF(SP_SUL!AP332="","*",SP_SUL!AP332)</f>
        <v>75.2</v>
      </c>
      <c r="N332" s="83" t="str">
        <f>IF(SP_SUL!AM332="","*",SP_SUL!AM332)</f>
        <v>ZEZ-ZXW</v>
      </c>
      <c r="O332" s="110">
        <f>IF(SP_SUL!BH332="","*",SP_SUL!BH332)</f>
        <v>2</v>
      </c>
      <c r="P332" s="147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2">
        <f>IF(SP_SUL!B333="","*",SP_SUL!B333)</f>
        <v>46066</v>
      </c>
      <c r="B333" s="83" t="str">
        <f>IF(SP_SUL!X333="","*",SP_SUL!X333)</f>
        <v>Contrato</v>
      </c>
      <c r="C333" s="83" t="str">
        <f>IF(SP_SUL!S333="","*",SP_SUL!S333)</f>
        <v>SP SUL</v>
      </c>
      <c r="D333" s="83" t="str">
        <f>IF(SP_SUL!T333="","*",SP_SUL!T333)</f>
        <v>ZEV-ZPT</v>
      </c>
      <c r="E333" s="83" t="str">
        <f>IF(SP_SUL!D333="","*",SP_SUL!D333)</f>
        <v>V85</v>
      </c>
      <c r="F333" s="83" t="str">
        <f>IF(SP_SUL!H333="","*",SP_SUL!H333)</f>
        <v>K67ZEV-1</v>
      </c>
      <c r="G333" s="83" t="str">
        <f>IF(SP_SUL!M333="","*",SP_SUL!M333)</f>
        <v>ZEZ-ZXW</v>
      </c>
      <c r="H333" s="116">
        <f>IF(SP_SUL!K333="","*",SP_SUL!K333)</f>
        <v>75.2</v>
      </c>
      <c r="I333" s="113">
        <f>IF(SP_SUL!O333="","*",SP_SUL!O333)</f>
        <v>0.31597222222222221</v>
      </c>
      <c r="J333" s="113">
        <f>IF(SP_SUL!P333="","*",SP_SUL!P333)</f>
        <v>6.9444444444444447E-4</v>
      </c>
      <c r="K333" s="83" t="str">
        <f>IF(SP_SUL!AK333="","*",SP_SUL!AK333)</f>
        <v>K67ZEV-1</v>
      </c>
      <c r="L333" s="83" t="str">
        <f>IF(SP_SUL!AM333="","*",SP_SUL!AM333)</f>
        <v>ZEZ-ZXW</v>
      </c>
      <c r="M333" s="83">
        <f>IF(SP_SUL!AP333="","*",SP_SUL!AP333)</f>
        <v>75.2</v>
      </c>
      <c r="N333" s="83" t="str">
        <f>IF(SP_SUL!AM333="","*",SP_SUL!AM333)</f>
        <v>ZEZ-ZXW</v>
      </c>
      <c r="O333" s="110">
        <f>IF(SP_SUL!BH333="","*",SP_SUL!BH333)</f>
        <v>0</v>
      </c>
      <c r="P333" s="147" t="str">
        <f>IF($A$2=1,IF(SP_SUL!BJ333="","*",SP_SUL!BJ333),IF(SP_SUL!BK333="","*",SP_SUL!BK333))</f>
        <v>Cancelado CCO - priorização da circulação de trens</v>
      </c>
    </row>
    <row r="334" spans="1:16">
      <c r="A334" s="82">
        <f>IF(SP_SUL!B334="","*",SP_SUL!B334)</f>
        <v>46066</v>
      </c>
      <c r="B334" s="83" t="str">
        <f>IF(SP_SUL!X334="","*",SP_SUL!X334)</f>
        <v>Contrato</v>
      </c>
      <c r="C334" s="83" t="str">
        <f>IF(SP_SUL!S334="","*",SP_SUL!S334)</f>
        <v>SP SUL</v>
      </c>
      <c r="D334" s="83" t="str">
        <f>IF(SP_SUL!T334="","*",SP_SUL!T334)</f>
        <v>ZEV-ZPT</v>
      </c>
      <c r="E334" s="83" t="str">
        <f>IF(SP_SUL!D334="","*",SP_SUL!D334)</f>
        <v xml:space="preserve">TURMA FIXA VIA </v>
      </c>
      <c r="F334" s="83" t="str">
        <f>IF(SP_SUL!H334="","*",SP_SUL!H334)</f>
        <v>-</v>
      </c>
      <c r="G334" s="83" t="str">
        <f>IF(SP_SUL!M334="","*",SP_SUL!M334)</f>
        <v>ZEZ-ZXW</v>
      </c>
      <c r="H334" s="116">
        <f>IF(SP_SUL!K334="","*",SP_SUL!K334)</f>
        <v>78.709999999999994</v>
      </c>
      <c r="I334" s="113">
        <f>IF(SP_SUL!O334="","*",SP_SUL!O334)</f>
        <v>0.33333333333333331</v>
      </c>
      <c r="J334" s="113">
        <f>IF(SP_SUL!P334="","*",SP_SUL!P334)</f>
        <v>6.9444444444444447E-4</v>
      </c>
      <c r="K334" s="83" t="str">
        <f>IF(SP_SUL!AK334="","*",SP_SUL!AK334)</f>
        <v>-</v>
      </c>
      <c r="L334" s="83" t="str">
        <f>IF(SP_SUL!AM334="","*",SP_SUL!AM334)</f>
        <v>ZEZ-ZXW</v>
      </c>
      <c r="M334" s="83">
        <f>IF(SP_SUL!AP334="","*",SP_SUL!AP334)</f>
        <v>78.709999999999994</v>
      </c>
      <c r="N334" s="83" t="str">
        <f>IF(SP_SUL!AM334="","*",SP_SUL!AM334)</f>
        <v>ZEZ-ZXW</v>
      </c>
      <c r="O334" s="110">
        <f>IF(SP_SUL!BH334="","*",SP_SUL!BH334)</f>
        <v>0</v>
      </c>
      <c r="P334" s="147" t="str">
        <f>IF($A$2=1,IF(SP_SUL!BJ334="","*",SP_SUL!BJ334),IF(SP_SUL!BK334="","*",SP_SUL!BK334))</f>
        <v>Cancelado CCO - priorização da circulação de trens</v>
      </c>
    </row>
    <row r="335" spans="1:16">
      <c r="A335" s="82">
        <f>IF(SP_SUL!B335="","*",SP_SUL!B335)</f>
        <v>46066</v>
      </c>
      <c r="B335" s="83" t="str">
        <f>IF(SP_SUL!X335="","*",SP_SUL!X335)</f>
        <v>Contrato</v>
      </c>
      <c r="C335" s="83" t="str">
        <f>IF(SP_SUL!S335="","*",SP_SUL!S335)</f>
        <v>SP SUL</v>
      </c>
      <c r="D335" s="83" t="str">
        <f>IF(SP_SUL!T335="","*",SP_SUL!T335)</f>
        <v>ZEV-ZPT</v>
      </c>
      <c r="E335" s="83" t="str">
        <f>IF(SP_SUL!D335="","*",SP_SUL!D335)</f>
        <v xml:space="preserve">TURMA FIXA VIA </v>
      </c>
      <c r="F335" s="83" t="str">
        <f>IF(SP_SUL!H335="","*",SP_SUL!H335)</f>
        <v>-</v>
      </c>
      <c r="G335" s="83" t="str">
        <f>IF(SP_SUL!M335="","*",SP_SUL!M335)</f>
        <v>ZEZ-ZXW</v>
      </c>
      <c r="H335" s="116">
        <f>IF(SP_SUL!K335="","*",SP_SUL!K335)</f>
        <v>78.78</v>
      </c>
      <c r="I335" s="113">
        <f>IF(SP_SUL!O335="","*",SP_SUL!O335)</f>
        <v>0.33333333333333331</v>
      </c>
      <c r="J335" s="113">
        <f>IF(SP_SUL!P335="","*",SP_SUL!P335)</f>
        <v>6.9444444444444447E-4</v>
      </c>
      <c r="K335" s="83" t="str">
        <f>IF(SP_SUL!AK335="","*",SP_SUL!AK335)</f>
        <v>-</v>
      </c>
      <c r="L335" s="83" t="str">
        <f>IF(SP_SUL!AM335="","*",SP_SUL!AM335)</f>
        <v>ZEZ-ZXW</v>
      </c>
      <c r="M335" s="83">
        <f>IF(SP_SUL!AP335="","*",SP_SUL!AP335)</f>
        <v>78.78</v>
      </c>
      <c r="N335" s="83" t="str">
        <f>IF(SP_SUL!AM335="","*",SP_SUL!AM335)</f>
        <v>ZEZ-ZXW</v>
      </c>
      <c r="O335" s="110">
        <f>IF(SP_SUL!BH335="","*",SP_SUL!BH335)</f>
        <v>0</v>
      </c>
      <c r="P335" s="147" t="str">
        <f>IF($A$2=1,IF(SP_SUL!BJ335="","*",SP_SUL!BJ335),IF(SP_SUL!BK335="","*",SP_SUL!BK335))</f>
        <v>Cancelado CCO - priorização da circulação de trens</v>
      </c>
    </row>
    <row r="336" spans="1:16">
      <c r="A336" s="82">
        <f>IF(SP_SUL!B336="","*",SP_SUL!B336)</f>
        <v>46066</v>
      </c>
      <c r="B336" s="83" t="str">
        <f>IF(SP_SUL!X336="","*",SP_SUL!X336)</f>
        <v>Contrato</v>
      </c>
      <c r="C336" s="83" t="str">
        <f>IF(SP_SUL!S336="","*",SP_SUL!S336)</f>
        <v>SP SUL</v>
      </c>
      <c r="D336" s="83" t="str">
        <f>IF(SP_SUL!T336="","*",SP_SUL!T336)</f>
        <v>ZEV-ZPT</v>
      </c>
      <c r="E336" s="83" t="str">
        <f>IF(SP_SUL!D336="","*",SP_SUL!D336)</f>
        <v xml:space="preserve">TURMA FIXA VIA </v>
      </c>
      <c r="F336" s="83" t="str">
        <f>IF(SP_SUL!H336="","*",SP_SUL!H336)</f>
        <v>-</v>
      </c>
      <c r="G336" s="83" t="str">
        <f>IF(SP_SUL!M336="","*",SP_SUL!M336)</f>
        <v>ZEZ-ZXW</v>
      </c>
      <c r="H336" s="116">
        <f>IF(SP_SUL!K336="","*",SP_SUL!K336)</f>
        <v>78.8</v>
      </c>
      <c r="I336" s="113">
        <f>IF(SP_SUL!O336="","*",SP_SUL!O336)</f>
        <v>0.33333333333333331</v>
      </c>
      <c r="J336" s="113">
        <f>IF(SP_SUL!P336="","*",SP_SUL!P336)</f>
        <v>6.9444444444444447E-4</v>
      </c>
      <c r="K336" s="83" t="str">
        <f>IF(SP_SUL!AK336="","*",SP_SUL!AK336)</f>
        <v>-</v>
      </c>
      <c r="L336" s="83" t="str">
        <f>IF(SP_SUL!AM336="","*",SP_SUL!AM336)</f>
        <v>ZEZ-ZXW</v>
      </c>
      <c r="M336" s="83">
        <f>IF(SP_SUL!AP336="","*",SP_SUL!AP336)</f>
        <v>78.8</v>
      </c>
      <c r="N336" s="83" t="str">
        <f>IF(SP_SUL!AM336="","*",SP_SUL!AM336)</f>
        <v>ZEZ-ZXW</v>
      </c>
      <c r="O336" s="110">
        <f>IF(SP_SUL!BH336="","*",SP_SUL!BH336)</f>
        <v>0</v>
      </c>
      <c r="P336" s="147" t="str">
        <f>IF($A$2=1,IF(SP_SUL!BJ336="","*",SP_SUL!BJ336),IF(SP_SUL!BK336="","*",SP_SUL!BK336))</f>
        <v>Cancelado CCO - priorização da circulação de trens</v>
      </c>
    </row>
    <row r="337" spans="1:16" hidden="1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46066</v>
      </c>
      <c r="B338" s="83" t="str">
        <f>IF(SP_SUL!X338="","*",SP_SUL!X338)</f>
        <v>Contrato</v>
      </c>
      <c r="C338" s="83" t="str">
        <f>IF(SP_SUL!S338="","*",SP_SUL!S338)</f>
        <v>SP SUL</v>
      </c>
      <c r="D338" s="83" t="str">
        <f>IF(SP_SUL!T338="","*",SP_SUL!T338)</f>
        <v>ZEV-ZPT</v>
      </c>
      <c r="E338" s="83" t="str">
        <f>IF(SP_SUL!D338="","*",SP_SUL!D338)</f>
        <v>W62</v>
      </c>
      <c r="F338" s="83" t="str">
        <f>IF(SP_SUL!H338="","*",SP_SUL!H338)</f>
        <v>ZDRZPT</v>
      </c>
      <c r="G338" s="83" t="str">
        <f>IF(SP_SUL!M338="","*",SP_SUL!M338)</f>
        <v>ZXW-ZGP</v>
      </c>
      <c r="H338" s="116">
        <f>IF(SP_SUL!K338="","*",SP_SUL!K338)</f>
        <v>83.7</v>
      </c>
      <c r="I338" s="113">
        <f>IF(SP_SUL!O338="","*",SP_SUL!O338)</f>
        <v>0.33333333333333331</v>
      </c>
      <c r="J338" s="113">
        <f>IF(SP_SUL!P338="","*",SP_SUL!P338)</f>
        <v>4.1666666666666664E-2</v>
      </c>
      <c r="K338" s="83" t="str">
        <f>IF(SP_SUL!AK338="","*",SP_SUL!AK338)</f>
        <v>ZDRZPT</v>
      </c>
      <c r="L338" s="83" t="str">
        <f>IF(SP_SUL!AM338="","*",SP_SUL!AM338)</f>
        <v>ZXW-ZGP</v>
      </c>
      <c r="M338" s="83">
        <f>IF(SP_SUL!AP338="","*",SP_SUL!AP338)</f>
        <v>83.7</v>
      </c>
      <c r="N338" s="83" t="str">
        <f>IF(SP_SUL!AM338="","*",SP_SUL!AM338)</f>
        <v>ZXW-ZGP</v>
      </c>
      <c r="O338" s="110">
        <f>IF(SP_SUL!BH338="","*",SP_SUL!BH338)</f>
        <v>2</v>
      </c>
      <c r="P338" s="147" t="str">
        <f>IF($A$2=1,IF(SP_SUL!BJ338="","*",SP_SUL!BJ338),IF(SP_SUL!BK338="","*",SP_SUL!BK338))</f>
        <v>MC1 07h50 / autorizado entrada na via 08h47 / Realizado</v>
      </c>
    </row>
    <row r="339" spans="1:16">
      <c r="A339" s="82">
        <f>IF(SP_SUL!B339="","*",SP_SUL!B339)</f>
        <v>46066</v>
      </c>
      <c r="B339" s="83" t="str">
        <f>IF(SP_SUL!X339="","*",SP_SUL!X339)</f>
        <v>Contrato</v>
      </c>
      <c r="C339" s="83" t="str">
        <f>IF(SP_SUL!S339="","*",SP_SUL!S339)</f>
        <v>SP SUL</v>
      </c>
      <c r="D339" s="83" t="str">
        <f>IF(SP_SUL!T339="","*",SP_SUL!T339)</f>
        <v>ZEV-ZPT</v>
      </c>
      <c r="E339" s="83" t="str">
        <f>IF(SP_SUL!D339="","*",SP_SUL!D339)</f>
        <v>ANTONI  (TP-720)</v>
      </c>
      <c r="F339" s="83" t="str">
        <f>IF(SP_SUL!H339="","*",SP_SUL!H339)</f>
        <v>-</v>
      </c>
      <c r="G339" s="83" t="str">
        <f>IF(SP_SUL!M339="","*",SP_SUL!M339)</f>
        <v>ZXW-ZGP</v>
      </c>
      <c r="H339" s="116">
        <f>IF(SP_SUL!K339="","*",SP_SUL!K339)</f>
        <v>87.25</v>
      </c>
      <c r="I339" s="113">
        <f>IF(SP_SUL!O339="","*",SP_SUL!O339)</f>
        <v>0.45833333333333331</v>
      </c>
      <c r="J339" s="113">
        <f>IF(SP_SUL!P339="","*",SP_SUL!P339)</f>
        <v>0.16666666666666666</v>
      </c>
      <c r="K339" s="83" t="str">
        <f>IF(SP_SUL!AK339="","*",SP_SUL!AK339)</f>
        <v>-</v>
      </c>
      <c r="L339" s="83" t="str">
        <f>IF(SP_SUL!AM339="","*",SP_SUL!AM339)</f>
        <v>ZXW-ZGP</v>
      </c>
      <c r="M339" s="83">
        <f>IF(SP_SUL!AP339="","*",SP_SUL!AP339)</f>
        <v>87.25</v>
      </c>
      <c r="N339" s="83" t="str">
        <f>IF(SP_SUL!AM339="","*",SP_SUL!AM339)</f>
        <v>ZXW-ZGP</v>
      </c>
      <c r="O339" s="110">
        <f>IF(SP_SUL!BH339="","*",SP_SUL!BH339)</f>
        <v>0</v>
      </c>
      <c r="P339" s="147" t="str">
        <f>IF($A$2=1,IF(SP_SUL!BJ339="","*",SP_SUL!BJ339),IF(SP_SUL!BK339="","*",SP_SUL!BK339))</f>
        <v>Cancelado CCO - priorização da circulação de trens</v>
      </c>
    </row>
    <row r="340" spans="1:16">
      <c r="A340" s="82">
        <f>IF(SP_SUL!B340="","*",SP_SUL!B340)</f>
        <v>46066</v>
      </c>
      <c r="B340" s="83" t="str">
        <f>IF(SP_SUL!X340="","*",SP_SUL!X340)</f>
        <v>Contrato</v>
      </c>
      <c r="C340" s="83" t="str">
        <f>IF(SP_SUL!S340="","*",SP_SUL!S340)</f>
        <v>SP SUL</v>
      </c>
      <c r="D340" s="83" t="str">
        <f>IF(SP_SUL!T340="","*",SP_SUL!T340)</f>
        <v>ZEV-ZPT</v>
      </c>
      <c r="E340" s="83" t="str">
        <f>IF(SP_SUL!D340="","*",SP_SUL!D340)</f>
        <v>JACIANO (TF-674)</v>
      </c>
      <c r="F340" s="83" t="str">
        <f>IF(SP_SUL!H340="","*",SP_SUL!H340)</f>
        <v>-</v>
      </c>
      <c r="G340" s="83" t="str">
        <f>IF(SP_SUL!M340="","*",SP_SUL!M340)</f>
        <v>ZXW-ZGP</v>
      </c>
      <c r="H340" s="116">
        <f>IF(SP_SUL!K340="","*",SP_SUL!K340)</f>
        <v>87.25</v>
      </c>
      <c r="I340" s="113">
        <f>IF(SP_SUL!O340="","*",SP_SUL!O340)</f>
        <v>0.45833333333333331</v>
      </c>
      <c r="J340" s="113">
        <f>IF(SP_SUL!P340="","*",SP_SUL!P340)</f>
        <v>0.16666666666666666</v>
      </c>
      <c r="K340" s="83" t="str">
        <f>IF(SP_SUL!AK340="","*",SP_SUL!AK340)</f>
        <v>-</v>
      </c>
      <c r="L340" s="83" t="str">
        <f>IF(SP_SUL!AM340="","*",SP_SUL!AM340)</f>
        <v>ZXW-ZGP</v>
      </c>
      <c r="M340" s="83">
        <f>IF(SP_SUL!AP340="","*",SP_SUL!AP340)</f>
        <v>87.25</v>
      </c>
      <c r="N340" s="83" t="str">
        <f>IF(SP_SUL!AM340="","*",SP_SUL!AM340)</f>
        <v>ZXW-ZGP</v>
      </c>
      <c r="O340" s="110">
        <f>IF(SP_SUL!BH340="","*",SP_SUL!BH340)</f>
        <v>0</v>
      </c>
      <c r="P340" s="147" t="str">
        <f>IF($A$2=1,IF(SP_SUL!BJ340="","*",SP_SUL!BJ340),IF(SP_SUL!BK340="","*",SP_SUL!BK340))</f>
        <v>Cancelado CCO - priorização da circulação de trens</v>
      </c>
    </row>
    <row r="341" spans="1:16">
      <c r="A341" s="82">
        <f>IF(SP_SUL!B341="","*",SP_SUL!B341)</f>
        <v>46066</v>
      </c>
      <c r="B341" s="83" t="str">
        <f>IF(SP_SUL!X341="","*",SP_SUL!X341)</f>
        <v>Contrato</v>
      </c>
      <c r="C341" s="83" t="str">
        <f>IF(SP_SUL!S341="","*",SP_SUL!S341)</f>
        <v>SP SUL</v>
      </c>
      <c r="D341" s="83" t="str">
        <f>IF(SP_SUL!T341="","*",SP_SUL!T341)</f>
        <v>ZEV-ZPT</v>
      </c>
      <c r="E341" s="83" t="str">
        <f>IF(SP_SUL!D341="","*",SP_SUL!D341)</f>
        <v>LEANDRO (TP-727)</v>
      </c>
      <c r="F341" s="83" t="str">
        <f>IF(SP_SUL!H341="","*",SP_SUL!H341)</f>
        <v>-</v>
      </c>
      <c r="G341" s="83" t="str">
        <f>IF(SP_SUL!M341="","*",SP_SUL!M341)</f>
        <v>ZXW-ZGP</v>
      </c>
      <c r="H341" s="116">
        <f>IF(SP_SUL!K341="","*",SP_SUL!K341)</f>
        <v>87.25</v>
      </c>
      <c r="I341" s="113">
        <f>IF(SP_SUL!O341="","*",SP_SUL!O341)</f>
        <v>0.45833333333333331</v>
      </c>
      <c r="J341" s="113">
        <f>IF(SP_SUL!P341="","*",SP_SUL!P341)</f>
        <v>0.16666666666666666</v>
      </c>
      <c r="K341" s="83" t="str">
        <f>IF(SP_SUL!AK341="","*",SP_SUL!AK341)</f>
        <v>-</v>
      </c>
      <c r="L341" s="83" t="str">
        <f>IF(SP_SUL!AM341="","*",SP_SUL!AM341)</f>
        <v>ZXW-ZGP</v>
      </c>
      <c r="M341" s="83">
        <f>IF(SP_SUL!AP341="","*",SP_SUL!AP341)</f>
        <v>87.25</v>
      </c>
      <c r="N341" s="83" t="str">
        <f>IF(SP_SUL!AM341="","*",SP_SUL!AM341)</f>
        <v>ZXW-ZGP</v>
      </c>
      <c r="O341" s="110">
        <f>IF(SP_SUL!BH341="","*",SP_SUL!BH341)</f>
        <v>0</v>
      </c>
      <c r="P341" s="147" t="str">
        <f>IF($A$2=1,IF(SP_SUL!BJ341="","*",SP_SUL!BJ341),IF(SP_SUL!BK341="","*",SP_SUL!BK341))</f>
        <v>Cancelado CCO - priorização da circulação de trens</v>
      </c>
    </row>
    <row r="342" spans="1:16" hidden="1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46066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ZEV-ZPT</v>
      </c>
      <c r="E343" s="83" t="str">
        <f>IF(SP_SUL!D343="","*",SP_SUL!D343)</f>
        <v>MODERNIZAÇÃO SERRA</v>
      </c>
      <c r="F343" s="83" t="str">
        <f>IF(SP_SUL!H343="","*",SP_SUL!H343)</f>
        <v>-</v>
      </c>
      <c r="G343" s="83" t="str">
        <f>IF(SP_SUL!M343="","*",SP_SUL!M343)</f>
        <v>ZGP-ZPT</v>
      </c>
      <c r="H343" s="116">
        <f>IF(SP_SUL!K343="","*",SP_SUL!K343)</f>
        <v>102.1</v>
      </c>
      <c r="I343" s="113">
        <f>IF(SP_SUL!O343="","*",SP_SUL!O343)</f>
        <v>0.33333333333333331</v>
      </c>
      <c r="J343" s="113">
        <f>IF(SP_SUL!P343="","*",SP_SUL!P343)</f>
        <v>0.22916666666666666</v>
      </c>
      <c r="K343" s="83" t="str">
        <f>IF(SP_SUL!AK343="","*",SP_SUL!AK343)</f>
        <v>-</v>
      </c>
      <c r="L343" s="83" t="str">
        <f>IF(SP_SUL!AM343="","*",SP_SUL!AM343)</f>
        <v>ZGP-ZPT</v>
      </c>
      <c r="M343" s="83">
        <f>IF(SP_SUL!AP343="","*",SP_SUL!AP343)</f>
        <v>102.1</v>
      </c>
      <c r="N343" s="83" t="str">
        <f>IF(SP_SUL!AM343="","*",SP_SUL!AM343)</f>
        <v>ZGP-ZPT</v>
      </c>
      <c r="O343" s="110">
        <f>IF(SP_SUL!BH343="","*",SP_SUL!BH343)</f>
        <v>0</v>
      </c>
      <c r="P343" s="147" t="str">
        <f>IF($A$2=1,IF(SP_SUL!BJ343="","*",SP_SUL!BJ343),IF(SP_SUL!BK343="","*",SP_SUL!BK343))</f>
        <v>Cancelado CCO - priorização da circulação de trens</v>
      </c>
    </row>
    <row r="344" spans="1:16">
      <c r="A344" s="82">
        <f>IF(SP_SUL!B344="","*",SP_SUL!B344)</f>
        <v>46066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ZPT-ZPG</v>
      </c>
      <c r="E344" s="83" t="str">
        <f>IF(SP_SUL!D344="","*",SP_SUL!D344)</f>
        <v>EXPANSÃO TURMA 1</v>
      </c>
      <c r="F344" s="83" t="str">
        <f>IF(SP_SUL!H344="","*",SP_SUL!H344)</f>
        <v>-</v>
      </c>
      <c r="G344" s="83" t="str">
        <f>IF(SP_SUL!M344="","*",SP_SUL!M344)</f>
        <v>PAT-ZGM</v>
      </c>
      <c r="H344" s="116">
        <f>IF(SP_SUL!K344="","*",SP_SUL!K344)</f>
        <v>108.76</v>
      </c>
      <c r="I344" s="113">
        <f>IF(SP_SUL!O344="","*",SP_SUL!O344)</f>
        <v>0.35416666666666669</v>
      </c>
      <c r="J344" s="113">
        <f>IF(SP_SUL!P344="","*",SP_SUL!P344)</f>
        <v>8.3333333333333329E-2</v>
      </c>
      <c r="K344" s="83" t="str">
        <f>IF(SP_SUL!AK344="","*",SP_SUL!AK344)</f>
        <v>-</v>
      </c>
      <c r="L344" s="83" t="str">
        <f>IF(SP_SUL!AM344="","*",SP_SUL!AM344)</f>
        <v>PAT-ZGM</v>
      </c>
      <c r="M344" s="83">
        <f>IF(SP_SUL!AP344="","*",SP_SUL!AP344)</f>
        <v>108.76</v>
      </c>
      <c r="N344" s="83" t="str">
        <f>IF(SP_SUL!AM344="","*",SP_SUL!AM344)</f>
        <v>PAT-ZGM</v>
      </c>
      <c r="O344" s="110">
        <f>IF(SP_SUL!BH344="","*",SP_SUL!BH344)</f>
        <v>2</v>
      </c>
      <c r="P344" s="147" t="str">
        <f>IF($A$2=1,IF(SP_SUL!BJ344="","*",SP_SUL!BJ344),IF(SP_SUL!BK344="","*",SP_SUL!BK344))</f>
        <v>TP pronto 08h00  / Realizado intervalo das 09h58 até 11h28</v>
      </c>
    </row>
    <row r="345" spans="1:16">
      <c r="A345" s="82">
        <f>IF(SP_SUL!B345="","*",SP_SUL!B345)</f>
        <v>46066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ZPT-ZPG</v>
      </c>
      <c r="E345" s="83" t="str">
        <f>IF(SP_SUL!D345="","*",SP_SUL!D345)</f>
        <v>RAFAEL (TP-695)</v>
      </c>
      <c r="F345" s="83" t="str">
        <f>IF(SP_SUL!H345="","*",SP_SUL!H345)</f>
        <v>-</v>
      </c>
      <c r="G345" s="83" t="str">
        <f>IF(SP_SUL!M345="","*",SP_SUL!M345)</f>
        <v>ZGM-ZZV</v>
      </c>
      <c r="H345" s="116">
        <f>IF(SP_SUL!K345="","*",SP_SUL!K345)</f>
        <v>116.81</v>
      </c>
      <c r="I345" s="113">
        <f>IF(SP_SUL!O345="","*",SP_SUL!O345)</f>
        <v>0.45833333333333331</v>
      </c>
      <c r="J345" s="113">
        <f>IF(SP_SUL!P345="","*",SP_SUL!P345)</f>
        <v>8.3333333333333329E-2</v>
      </c>
      <c r="K345" s="83" t="str">
        <f>IF(SP_SUL!AK345="","*",SP_SUL!AK345)</f>
        <v>-</v>
      </c>
      <c r="L345" s="83" t="str">
        <f>IF(SP_SUL!AM345="","*",SP_SUL!AM345)</f>
        <v>ZGM-ZZV</v>
      </c>
      <c r="M345" s="83">
        <f>IF(SP_SUL!AP345="","*",SP_SUL!AP345)</f>
        <v>116.81</v>
      </c>
      <c r="N345" s="83" t="str">
        <f>IF(SP_SUL!AM345="","*",SP_SUL!AM345)</f>
        <v>ZGM-ZZV</v>
      </c>
      <c r="O345" s="110">
        <f>IF(SP_SUL!BH345="","*",SP_SUL!BH345)</f>
        <v>2</v>
      </c>
      <c r="P345" s="147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2">
        <f>IF(SP_SUL!B346="","*",SP_SUL!B346)</f>
        <v>46066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CLEBISON (TP-728)</v>
      </c>
      <c r="F346" s="83" t="str">
        <f>IF(SP_SUL!H346="","*",SP_SUL!H346)</f>
        <v>-</v>
      </c>
      <c r="G346" s="83" t="str">
        <f>IF(SP_SUL!M346="","*",SP_SUL!M346)</f>
        <v>ZKW-ZLU</v>
      </c>
      <c r="H346" s="116">
        <f>IF(SP_SUL!K346="","*",SP_SUL!K346)</f>
        <v>102.5</v>
      </c>
      <c r="I346" s="113">
        <f>IF(SP_SUL!O346="","*",SP_SUL!O346)</f>
        <v>0.45833333333333331</v>
      </c>
      <c r="J346" s="113">
        <f>IF(SP_SUL!P346="","*",SP_SUL!P346)</f>
        <v>6.9444444444444447E-4</v>
      </c>
      <c r="K346" s="83" t="str">
        <f>IF(SP_SUL!AK346="","*",SP_SUL!AK346)</f>
        <v>-</v>
      </c>
      <c r="L346" s="83" t="str">
        <f>IF(SP_SUL!AM346="","*",SP_SUL!AM346)</f>
        <v>ZKW-ZLU</v>
      </c>
      <c r="M346" s="83">
        <f>IF(SP_SUL!AP346="","*",SP_SUL!AP346)</f>
        <v>102.5</v>
      </c>
      <c r="N346" s="83" t="str">
        <f>IF(SP_SUL!AM346="","*",SP_SUL!AM346)</f>
        <v>ZKW-ZLU</v>
      </c>
      <c r="O346" s="110">
        <f>IF(SP_SUL!BH346="","*",SP_SUL!BH346)</f>
        <v>2</v>
      </c>
      <c r="P346" s="147" t="str">
        <f>IF($A$2=1,IF(SP_SUL!BJ346="","*",SP_SUL!BJ346),IF(SP_SUL!BK346="","*",SP_SUL!BK346))</f>
        <v>Realizado intervalo das 12h09 até 15h09</v>
      </c>
    </row>
    <row r="347" spans="1:16">
      <c r="A347" s="82">
        <f>IF(SP_SUL!B347="","*",SP_SUL!B347)</f>
        <v>46066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ISMAEL(TP-726)</v>
      </c>
      <c r="F347" s="83" t="str">
        <f>IF(SP_SUL!H347="","*",SP_SUL!H347)</f>
        <v>-</v>
      </c>
      <c r="G347" s="83" t="str">
        <f>IF(SP_SUL!M347="","*",SP_SUL!M347)</f>
        <v>ZKW-ZLU</v>
      </c>
      <c r="H347" s="116">
        <f>IF(SP_SUL!K347="","*",SP_SUL!K347)</f>
        <v>102.5</v>
      </c>
      <c r="I347" s="113">
        <f>IF(SP_SUL!O347="","*",SP_SUL!O347)</f>
        <v>0.45833333333333331</v>
      </c>
      <c r="J347" s="113">
        <f>IF(SP_SUL!P347="","*",SP_SUL!P347)</f>
        <v>6.9444444444444447E-4</v>
      </c>
      <c r="K347" s="83" t="str">
        <f>IF(SP_SUL!AK347="","*",SP_SUL!AK347)</f>
        <v>-</v>
      </c>
      <c r="L347" s="83" t="str">
        <f>IF(SP_SUL!AM347="","*",SP_SUL!AM347)</f>
        <v>ZKW-ZLU</v>
      </c>
      <c r="M347" s="83">
        <f>IF(SP_SUL!AP347="","*",SP_SUL!AP347)</f>
        <v>102.5</v>
      </c>
      <c r="N347" s="83" t="str">
        <f>IF(SP_SUL!AM347="","*",SP_SUL!AM347)</f>
        <v>ZKW-ZLU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das 12h09 até 15h09</v>
      </c>
    </row>
    <row r="348" spans="1:16" hidden="1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 hidden="1">
      <c r="A349" s="82">
        <f>IF(SP_SUL!B349="","*",SP_SUL!B349)</f>
        <v>46067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ZBV-ZRX</v>
      </c>
      <c r="E349" s="83" t="str">
        <f>IF(SP_SUL!D349="","*",SP_SUL!D349)</f>
        <v>EXPANSÃO TURMA 1</v>
      </c>
      <c r="F349" s="83" t="str">
        <f>IF(SP_SUL!H349="","*",SP_SUL!H349)</f>
        <v>ZCD1</v>
      </c>
      <c r="G349" s="83" t="str">
        <f>IF(SP_SUL!M349="","*",SP_SUL!M349)</f>
        <v>ZCD</v>
      </c>
      <c r="H349" s="116">
        <f>IF(SP_SUL!K349="","*",SP_SUL!K349)</f>
        <v>113</v>
      </c>
      <c r="I349" s="113">
        <f>IF(SP_SUL!O349="","*",SP_SUL!O349)</f>
        <v>0.375</v>
      </c>
      <c r="J349" s="113">
        <f>IF(SP_SUL!P349="","*",SP_SUL!P349)</f>
        <v>6.25E-2</v>
      </c>
      <c r="K349" s="83" t="str">
        <f>IF(SP_SUL!AK349="","*",SP_SUL!AK349)</f>
        <v>ZCD1</v>
      </c>
      <c r="L349" s="83" t="str">
        <f>IF(SP_SUL!AM349="","*",SP_SUL!AM349)</f>
        <v>ZCD</v>
      </c>
      <c r="M349" s="83">
        <f>IF(SP_SUL!AP349="","*",SP_SUL!AP349)</f>
        <v>113</v>
      </c>
      <c r="N349" s="83" t="str">
        <f>IF(SP_SUL!AM349="","*",SP_SUL!AM349)</f>
        <v>ZCD</v>
      </c>
      <c r="O349" s="110">
        <f>IF(SP_SUL!BH349="","*",SP_SUL!BH349)</f>
        <v>2</v>
      </c>
      <c r="P349" s="147" t="str">
        <f>IF($A$2=1,IF(SP_SUL!BJ349="","*",SP_SUL!BJ349),IF(SP_SUL!BK349="","*",SP_SUL!BK349))</f>
        <v>Intervalo das 08:25h as 10:05h</v>
      </c>
    </row>
    <row r="350" spans="1:16" hidden="1">
      <c r="A350" s="82">
        <f>IF(SP_SUL!B350="","*",SP_SUL!B350)</f>
        <v>46067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ZBV-ZRX</v>
      </c>
      <c r="E350" s="83" t="str">
        <f>IF(SP_SUL!D350="","*",SP_SUL!D350)</f>
        <v>KLECIO (TP-699)</v>
      </c>
      <c r="F350" s="83" t="str">
        <f>IF(SP_SUL!H350="","*",SP_SUL!H350)</f>
        <v>-</v>
      </c>
      <c r="G350" s="83" t="str">
        <f>IF(SP_SUL!M350="","*",SP_SUL!M350)</f>
        <v>ZSW-ZTT</v>
      </c>
      <c r="H350" s="116">
        <f>IF(SP_SUL!K350="","*",SP_SUL!K350)</f>
        <v>92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ZSW-ZTT</v>
      </c>
      <c r="M350" s="83">
        <f>IF(SP_SUL!AP350="","*",SP_SUL!AP350)</f>
        <v>92</v>
      </c>
      <c r="N350" s="83" t="str">
        <f>IF(SP_SUL!AM350="","*",SP_SUL!AM350)</f>
        <v>ZSW-ZTT</v>
      </c>
      <c r="O350" s="110">
        <f>IF(SP_SUL!BH350="","*",SP_SUL!BH350)</f>
        <v>0</v>
      </c>
      <c r="P350" s="147" t="str">
        <f>IF($A$2=1,IF(SP_SUL!BJ350="","*",SP_SUL!BJ350),IF(SP_SUL!BK350="","*",SP_SUL!BK350))</f>
        <v>Pronto as 7h - sem previsão de faixa</v>
      </c>
    </row>
    <row r="351" spans="1:16" hidden="1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 hidden="1">
      <c r="A352" s="82">
        <f>IF(SP_SUL!B352="","*",SP_SUL!B352)</f>
        <v>46067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ZBV-ZKE</v>
      </c>
      <c r="E352" s="83" t="str">
        <f>IF(SP_SUL!D352="","*",SP_SUL!D352)</f>
        <v>ROGÉRIO (TP-730)</v>
      </c>
      <c r="F352" s="83" t="str">
        <f>IF(SP_SUL!H352="","*",SP_SUL!H352)</f>
        <v>-</v>
      </c>
      <c r="G352" s="83" t="str">
        <f>IF(SP_SUL!M352="","*",SP_SUL!M352)</f>
        <v>ZYU-ZST</v>
      </c>
      <c r="H352" s="116">
        <f>IF(SP_SUL!K352="","*",SP_SUL!K352)</f>
        <v>206.9</v>
      </c>
      <c r="I352" s="113">
        <f>IF(SP_SUL!O352="","*",SP_SUL!O352)</f>
        <v>0.41666666666666669</v>
      </c>
      <c r="J352" s="113">
        <f>IF(SP_SUL!P352="","*",SP_SUL!P352)</f>
        <v>8.3333333333333329E-2</v>
      </c>
      <c r="K352" s="83" t="str">
        <f>IF(SP_SUL!AK352="","*",SP_SUL!AK352)</f>
        <v>-</v>
      </c>
      <c r="L352" s="83" t="str">
        <f>IF(SP_SUL!AM352="","*",SP_SUL!AM352)</f>
        <v>ZYU-ZST</v>
      </c>
      <c r="M352" s="83">
        <f>IF(SP_SUL!AP352="","*",SP_SUL!AP352)</f>
        <v>206.9</v>
      </c>
      <c r="N352" s="83" t="str">
        <f>IF(SP_SUL!AM352="","*",SP_SUL!AM352)</f>
        <v>ZYU-ZST</v>
      </c>
      <c r="O352" s="110">
        <f>IF(SP_SUL!BH352="","*",SP_SUL!BH352)</f>
        <v>2</v>
      </c>
      <c r="P352" s="147" t="str">
        <f>IF($A$2=1,IF(SP_SUL!BJ352="","*",SP_SUL!BJ352),IF(SP_SUL!BK352="","*",SP_SUL!BK352))</f>
        <v>Trabalhou em boletim</v>
      </c>
    </row>
    <row r="353" spans="1:16" hidden="1">
      <c r="A353" s="82">
        <f>IF(SP_SUL!B353="","*",SP_SUL!B353)</f>
        <v>46067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ZBV-ZKE</v>
      </c>
      <c r="E353" s="83" t="str">
        <f>IF(SP_SUL!D353="","*",SP_SUL!D353)</f>
        <v>V93</v>
      </c>
      <c r="F353" s="83" t="str">
        <f>IF(SP_SUL!H353="","*",SP_SUL!H353)</f>
        <v>ZYU1</v>
      </c>
      <c r="G353" s="83" t="str">
        <f>IF(SP_SUL!M353="","*",SP_SUL!M353)</f>
        <v>ZYU-ZST</v>
      </c>
      <c r="H353" s="116">
        <f>IF(SP_SUL!K353="","*",SP_SUL!K353)</f>
        <v>204.4</v>
      </c>
      <c r="I353" s="113">
        <f>IF(SP_SUL!O353="","*",SP_SUL!O353)</f>
        <v>0.375</v>
      </c>
      <c r="J353" s="113">
        <f>IF(SP_SUL!P353="","*",SP_SUL!P353)</f>
        <v>8.3333333333333329E-2</v>
      </c>
      <c r="K353" s="83" t="str">
        <f>IF(SP_SUL!AK353="","*",SP_SUL!AK353)</f>
        <v>ZYU1</v>
      </c>
      <c r="L353" s="83" t="str">
        <f>IF(SP_SUL!AM353="","*",SP_SUL!AM353)</f>
        <v>ZYU-ZST</v>
      </c>
      <c r="M353" s="83">
        <f>IF(SP_SUL!AP353="","*",SP_SUL!AP353)</f>
        <v>204.4</v>
      </c>
      <c r="N353" s="83" t="str">
        <f>IF(SP_SUL!AM353="","*",SP_SUL!AM353)</f>
        <v>ZYU-ZST</v>
      </c>
      <c r="O353" s="110">
        <f>IF(SP_SUL!BH353="","*",SP_SUL!BH353)</f>
        <v>0</v>
      </c>
      <c r="P353" s="147" t="str">
        <f>IF($A$2=1,IF(SP_SUL!BJ353="","*",SP_SUL!BJ353),IF(SP_SUL!BK353="","*",SP_SUL!BK353))</f>
        <v>Aguardando MC1</v>
      </c>
    </row>
    <row r="354" spans="1:16" hidden="1">
      <c r="A354" s="82">
        <f>IF(SP_SUL!B354="","*",SP_SUL!B354)</f>
        <v>46067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ZBV-ZKE</v>
      </c>
      <c r="E354" s="83" t="str">
        <f>IF(SP_SUL!D354="","*",SP_SUL!D354)</f>
        <v>ROBSON (TF-701)</v>
      </c>
      <c r="F354" s="83" t="str">
        <f>IF(SP_SUL!H354="","*",SP_SUL!H354)</f>
        <v>-</v>
      </c>
      <c r="G354" s="83" t="str">
        <f>IF(SP_SUL!M354="","*",SP_SUL!M354)</f>
        <v>ZDY-ZFY</v>
      </c>
      <c r="H354" s="116">
        <f>IF(SP_SUL!K354="","*",SP_SUL!K354)</f>
        <v>190.3</v>
      </c>
      <c r="I354" s="113">
        <f>IF(SP_SUL!O354="","*",SP_SUL!O354)</f>
        <v>0.375</v>
      </c>
      <c r="J354" s="113">
        <f>IF(SP_SUL!P354="","*",SP_SUL!P354)</f>
        <v>8.3333333333333329E-2</v>
      </c>
      <c r="K354" s="83" t="str">
        <f>IF(SP_SUL!AK354="","*",SP_SUL!AK354)</f>
        <v>-</v>
      </c>
      <c r="L354" s="83" t="str">
        <f>IF(SP_SUL!AM354="","*",SP_SUL!AM354)</f>
        <v>ZDY-ZFY</v>
      </c>
      <c r="M354" s="83">
        <f>IF(SP_SUL!AP354="","*",SP_SUL!AP354)</f>
        <v>190.3</v>
      </c>
      <c r="N354" s="83" t="str">
        <f>IF(SP_SUL!AM354="","*",SP_SUL!AM354)</f>
        <v>ZDY-ZFY</v>
      </c>
      <c r="O354" s="110">
        <f>IF(SP_SUL!BH354="","*",SP_SUL!BH354)</f>
        <v>2</v>
      </c>
      <c r="P354" s="147" t="str">
        <f>IF($A$2=1,IF(SP_SUL!BJ354="","*",SP_SUL!BJ354),IF(SP_SUL!BK354="","*",SP_SUL!BK354))</f>
        <v>Trabalhou em boletim</v>
      </c>
    </row>
    <row r="355" spans="1:16" hidden="1">
      <c r="A355" s="82" t="str">
        <f>IF(SP_SUL!B355="","*",SP_SUL!B355)</f>
        <v>*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ZBV-ZKE</v>
      </c>
      <c r="E355" s="83" t="str">
        <f>IF(SP_SUL!D355="","*",SP_SUL!D355)</f>
        <v>JACIANO (TF-674)</v>
      </c>
      <c r="F355" s="83" t="str">
        <f>IF(SP_SUL!H355="","*",SP_SUL!H355)</f>
        <v>-</v>
      </c>
      <c r="G355" s="83" t="str">
        <f>IF(SP_SUL!M355="","*",SP_SUL!M355)</f>
        <v>ZDY-ZFY</v>
      </c>
      <c r="H355" s="116">
        <f>IF(SP_SUL!K355="","*",SP_SUL!K355)</f>
        <v>191</v>
      </c>
      <c r="I355" s="113">
        <f>IF(SP_SUL!O355="","*",SP_SUL!O355)</f>
        <v>0.375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ZDY-ZFY</v>
      </c>
      <c r="M355" s="83">
        <f>IF(SP_SUL!AP355="","*",SP_SUL!AP355)</f>
        <v>191</v>
      </c>
      <c r="N355" s="83" t="str">
        <f>IF(SP_SUL!AM355="","*",SP_SUL!AM355)</f>
        <v>ZDY-ZFY</v>
      </c>
      <c r="O355" s="110">
        <f>IF(SP_SUL!BH355="","*",SP_SUL!BH355)</f>
        <v>2</v>
      </c>
      <c r="P355" s="147" t="str">
        <f>IF($A$2=1,IF(SP_SUL!BJ355="","*",SP_SUL!BJ355),IF(SP_SUL!BK355="","*",SP_SUL!BK355))</f>
        <v>Trabalhou em boletim</v>
      </c>
    </row>
    <row r="356" spans="1:16" hidden="1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 hidden="1">
      <c r="A357" s="82">
        <f>IF(SP_SUL!B357="","*",SP_SUL!B357)</f>
        <v>46067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ZKE-ZEV</v>
      </c>
      <c r="E357" s="83" t="str">
        <f>IF(SP_SUL!D357="","*",SP_SUL!D357)</f>
        <v>E17</v>
      </c>
      <c r="F357" s="83" t="str">
        <f>IF(SP_SUL!H357="","*",SP_SUL!H357)</f>
        <v>102ZKW2</v>
      </c>
      <c r="G357" s="83" t="str">
        <f>IF(SP_SUL!M357="","*",SP_SUL!M357)</f>
        <v>ZKW-ZLU</v>
      </c>
      <c r="H357" s="116">
        <f>IF(SP_SUL!K357="","*",SP_SUL!K357)</f>
        <v>100.95099999999999</v>
      </c>
      <c r="I357" s="113">
        <f>IF(SP_SUL!O357="","*",SP_SUL!O357)</f>
        <v>0.39583333333333331</v>
      </c>
      <c r="J357" s="113">
        <f>IF(SP_SUL!P357="","*",SP_SUL!P357)</f>
        <v>0.125</v>
      </c>
      <c r="K357" s="83" t="str">
        <f>IF(SP_SUL!AK357="","*",SP_SUL!AK357)</f>
        <v>102ZKW2</v>
      </c>
      <c r="L357" s="83" t="str">
        <f>IF(SP_SUL!AM357="","*",SP_SUL!AM357)</f>
        <v>ZKW-ZLU</v>
      </c>
      <c r="M357" s="83">
        <f>IF(SP_SUL!AP357="","*",SP_SUL!AP357)</f>
        <v>100.95099999999999</v>
      </c>
      <c r="N357" s="83" t="str">
        <f>IF(SP_SUL!AM357="","*",SP_SUL!AM357)</f>
        <v>ZKW-ZLU</v>
      </c>
      <c r="O357" s="110">
        <f>IF(SP_SUL!BH357="","*",SP_SUL!BH357)</f>
        <v>0</v>
      </c>
      <c r="P357" s="147" t="str">
        <f>IF($A$2=1,IF(SP_SUL!BJ357="","*",SP_SUL!BJ357),IF(SP_SUL!BK357="","*",SP_SUL!BK357))</f>
        <v>MC1 08:11h - sem oportunidade</v>
      </c>
    </row>
    <row r="358" spans="1:16" hidden="1">
      <c r="A358" s="82">
        <f>IF(SP_SUL!B358="","*",SP_SUL!B358)</f>
        <v>46067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ZKE-ZEV</v>
      </c>
      <c r="E358" s="83" t="str">
        <f>IF(SP_SUL!D358="","*",SP_SUL!D358)</f>
        <v>W60</v>
      </c>
      <c r="F358" s="83" t="str">
        <f>IF(SP_SUL!H358="","*",SP_SUL!H358)</f>
        <v>102ZKW2</v>
      </c>
      <c r="G358" s="83" t="str">
        <f>IF(SP_SUL!M358="","*",SP_SUL!M358)</f>
        <v>ZKW-ZLU</v>
      </c>
      <c r="H358" s="116">
        <f>IF(SP_SUL!K358="","*",SP_SUL!K358)</f>
        <v>103.6</v>
      </c>
      <c r="I358" s="113">
        <f>IF(SP_SUL!O358="","*",SP_SUL!O358)</f>
        <v>0.39583333333333331</v>
      </c>
      <c r="J358" s="113">
        <f>IF(SP_SUL!P358="","*",SP_SUL!P358)</f>
        <v>4.1666666666666664E-2</v>
      </c>
      <c r="K358" s="83" t="str">
        <f>IF(SP_SUL!AK358="","*",SP_SUL!AK358)</f>
        <v>102ZKW2</v>
      </c>
      <c r="L358" s="83" t="str">
        <f>IF(SP_SUL!AM358="","*",SP_SUL!AM358)</f>
        <v>ZKW-ZLU</v>
      </c>
      <c r="M358" s="83">
        <f>IF(SP_SUL!AP358="","*",SP_SUL!AP358)</f>
        <v>103.6</v>
      </c>
      <c r="N358" s="83" t="str">
        <f>IF(SP_SUL!AM358="","*",SP_SUL!AM358)</f>
        <v>ZKW-ZLU</v>
      </c>
      <c r="O358" s="110">
        <f>IF(SP_SUL!BH358="","*",SP_SUL!BH358)</f>
        <v>1</v>
      </c>
      <c r="P358" s="147" t="str">
        <f>IF($A$2=1,IF(SP_SUL!BJ358="","*",SP_SUL!BJ358),IF(SP_SUL!BK358="","*",SP_SUL!BK358))</f>
        <v>MC1 09:02h - autorizado as 12:30h</v>
      </c>
    </row>
    <row r="359" spans="1:16" hidden="1">
      <c r="A359" s="82">
        <f>IF(SP_SUL!B359="","*",SP_SUL!B359)</f>
        <v>46067</v>
      </c>
      <c r="B359" s="83" t="str">
        <f>IF(SP_SUL!X359="","*",SP_SUL!X359)</f>
        <v>Oportunidade</v>
      </c>
      <c r="C359" s="83" t="str">
        <f>IF(SP_SUL!S359="","*",SP_SUL!S359)</f>
        <v>SP SUL</v>
      </c>
      <c r="D359" s="83" t="str">
        <f>IF(SP_SUL!T359="","*",SP_SUL!T359)</f>
        <v>ZKE-ZEV</v>
      </c>
      <c r="E359" s="83" t="str">
        <f>IF(SP_SUL!D359="","*",SP_SUL!D359)</f>
        <v>DIEGO (TP-681)</v>
      </c>
      <c r="F359" s="83" t="str">
        <f>IF(SP_SUL!H359="","*",SP_SUL!H359)</f>
        <v>-</v>
      </c>
      <c r="G359" s="83" t="str">
        <f>IF(SP_SUL!M359="","*",SP_SUL!M359)</f>
        <v>ZKW-ZLU</v>
      </c>
      <c r="H359" s="116">
        <f>IF(SP_SUL!K359="","*",SP_SUL!K359)</f>
        <v>104.83</v>
      </c>
      <c r="I359" s="113">
        <f>IF(SP_SUL!O359="","*",SP_SUL!O359)</f>
        <v>0.45833333333333331</v>
      </c>
      <c r="J359" s="113">
        <f>IF(SP_SUL!P359="","*",SP_SUL!P359)</f>
        <v>8.3333333333333329E-2</v>
      </c>
      <c r="K359" s="83" t="str">
        <f>IF(SP_SUL!AK359="","*",SP_SUL!AK359)</f>
        <v>-</v>
      </c>
      <c r="L359" s="83" t="str">
        <f>IF(SP_SUL!AM359="","*",SP_SUL!AM359)</f>
        <v>ZKW-ZLU</v>
      </c>
      <c r="M359" s="83">
        <f>IF(SP_SUL!AP359="","*",SP_SUL!AP359)</f>
        <v>104.83</v>
      </c>
      <c r="N359" s="83" t="str">
        <f>IF(SP_SUL!AM359="","*",SP_SUL!AM359)</f>
        <v>ZKW-ZLU</v>
      </c>
      <c r="O359" s="110" t="str">
        <f>IF(SP_SUL!BH359="","*",SP_SUL!BH359)</f>
        <v>*</v>
      </c>
      <c r="P359" s="147" t="str">
        <f>IF($A$2=1,IF(SP_SUL!BJ359="","*",SP_SUL!BJ359),IF(SP_SUL!BK359="","*",SP_SUL!BK359))</f>
        <v>Intervalo das 13:21h as 16:21h</v>
      </c>
    </row>
    <row r="360" spans="1:16" hidden="1">
      <c r="A360" s="82">
        <f>IF(SP_SUL!B360="","*",SP_SUL!B360)</f>
        <v>46067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ZKE-ZEV</v>
      </c>
      <c r="E360" s="83" t="str">
        <f>IF(SP_SUL!D360="","*",SP_SUL!D360)</f>
        <v>V89</v>
      </c>
      <c r="F360" s="83" t="str">
        <f>IF(SP_SUL!H360="","*",SP_SUL!H360)</f>
        <v>102ZKW2</v>
      </c>
      <c r="G360" s="83" t="str">
        <f>IF(SP_SUL!M360="","*",SP_SUL!M360)</f>
        <v>ZEJ</v>
      </c>
      <c r="H360" s="116">
        <f>IF(SP_SUL!K360="","*",SP_SUL!K360)</f>
        <v>146</v>
      </c>
      <c r="I360" s="113">
        <f>IF(SP_SUL!O360="","*",SP_SUL!O360)</f>
        <v>0.375</v>
      </c>
      <c r="J360" s="113">
        <f>IF(SP_SUL!P360="","*",SP_SUL!P360)</f>
        <v>8.3333333333333329E-2</v>
      </c>
      <c r="K360" s="83" t="str">
        <f>IF(SP_SUL!AK360="","*",SP_SUL!AK360)</f>
        <v>102ZKW2</v>
      </c>
      <c r="L360" s="83" t="str">
        <f>IF(SP_SUL!AM360="","*",SP_SUL!AM360)</f>
        <v>ZEJ</v>
      </c>
      <c r="M360" s="83">
        <f>IF(SP_SUL!AP360="","*",SP_SUL!AP360)</f>
        <v>146</v>
      </c>
      <c r="N360" s="83" t="str">
        <f>IF(SP_SUL!AM360="","*",SP_SUL!AM360)</f>
        <v>ZEJ</v>
      </c>
      <c r="O360" s="110">
        <f>IF(SP_SUL!BH360="","*",SP_SUL!BH360)</f>
        <v>1</v>
      </c>
      <c r="P360" s="147" t="str">
        <f>IF($A$2=1,IF(SP_SUL!BJ360="","*",SP_SUL!BJ360),IF(SP_SUL!BK360="","*",SP_SUL!BK360))</f>
        <v xml:space="preserve">Licença as 10:42h </v>
      </c>
    </row>
    <row r="361" spans="1:16" hidden="1">
      <c r="A361" s="82">
        <f>IF(SP_SUL!B361="","*",SP_SUL!B361)</f>
        <v>46067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ZKE-ZEV</v>
      </c>
      <c r="E361" s="83" t="str">
        <f>IF(SP_SUL!D361="","*",SP_SUL!D361)</f>
        <v>CLEBISON (TP-728)</v>
      </c>
      <c r="F361" s="83" t="str">
        <f>IF(SP_SUL!H361="","*",SP_SUL!H361)</f>
        <v>-</v>
      </c>
      <c r="G361" s="83" t="str">
        <f>IF(SP_SUL!M361="","*",SP_SUL!M361)</f>
        <v>ZEJ-ZRB</v>
      </c>
      <c r="H361" s="116">
        <f>IF(SP_SUL!K361="","*",SP_SUL!K361)</f>
        <v>148.72999999999999</v>
      </c>
      <c r="I361" s="113">
        <f>IF(SP_SUL!O361="","*",SP_SUL!O361)</f>
        <v>0.45833333333333331</v>
      </c>
      <c r="J361" s="113">
        <f>IF(SP_SUL!P361="","*",SP_SUL!P361)</f>
        <v>8.3333333333333329E-2</v>
      </c>
      <c r="K361" s="83" t="str">
        <f>IF(SP_SUL!AK361="","*",SP_SUL!AK361)</f>
        <v>-</v>
      </c>
      <c r="L361" s="83" t="str">
        <f>IF(SP_SUL!AM361="","*",SP_SUL!AM361)</f>
        <v>ZEJ-ZRB</v>
      </c>
      <c r="M361" s="83">
        <f>IF(SP_SUL!AP361="","*",SP_SUL!AP361)</f>
        <v>148.72999999999999</v>
      </c>
      <c r="N361" s="83" t="str">
        <f>IF(SP_SUL!AM361="","*",SP_SUL!AM361)</f>
        <v>ZEJ-ZRB</v>
      </c>
      <c r="O361" s="110">
        <f>IF(SP_SUL!BH361="","*",SP_SUL!BH361)</f>
        <v>0</v>
      </c>
      <c r="P361" s="147" t="str">
        <f>IF($A$2=1,IF(SP_SUL!BJ361="","*",SP_SUL!BJ361),IF(SP_SUL!BK361="","*",SP_SUL!BK361))</f>
        <v>Tempo fechado com garoa, sem condições para solda</v>
      </c>
    </row>
    <row r="362" spans="1:16" hidden="1">
      <c r="A362" s="82">
        <f>IF(SP_SUL!B362="","*",SP_SUL!B362)</f>
        <v>46067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ZKE-ZEV</v>
      </c>
      <c r="E362" s="83" t="str">
        <f>IF(SP_SUL!D362="","*",SP_SUL!D362)</f>
        <v>ISMAEL(TP-726)</v>
      </c>
      <c r="F362" s="83" t="str">
        <f>IF(SP_SUL!H362="","*",SP_SUL!H362)</f>
        <v>*</v>
      </c>
      <c r="G362" s="83" t="str">
        <f>IF(SP_SUL!M362="","*",SP_SUL!M362)</f>
        <v>ZEJ-ZRB</v>
      </c>
      <c r="H362" s="116">
        <f>IF(SP_SUL!K362="","*",SP_SUL!K362)</f>
        <v>148.72999999999999</v>
      </c>
      <c r="I362" s="113">
        <f>IF(SP_SUL!O362="","*",SP_SUL!O362)</f>
        <v>0.45833333333333331</v>
      </c>
      <c r="J362" s="113">
        <f>IF(SP_SUL!P362="","*",SP_SUL!P362)</f>
        <v>8.3333333333333329E-2</v>
      </c>
      <c r="K362" s="83">
        <f>IF(SP_SUL!AK362="","*",SP_SUL!AK362)</f>
        <v>0</v>
      </c>
      <c r="L362" s="83" t="str">
        <f>IF(SP_SUL!AM362="","*",SP_SUL!AM362)</f>
        <v>ZEJ-ZRB</v>
      </c>
      <c r="M362" s="83">
        <f>IF(SP_SUL!AP362="","*",SP_SUL!AP362)</f>
        <v>148.72999999999999</v>
      </c>
      <c r="N362" s="83" t="str">
        <f>IF(SP_SUL!AM362="","*",SP_SUL!AM362)</f>
        <v>ZEJ-ZRB</v>
      </c>
      <c r="O362" s="110">
        <f>IF(SP_SUL!BH362="","*",SP_SUL!BH362)</f>
        <v>0</v>
      </c>
      <c r="P362" s="147" t="str">
        <f>IF($A$2=1,IF(SP_SUL!BJ362="","*",SP_SUL!BJ362),IF(SP_SUL!BK362="","*",SP_SUL!BK362))</f>
        <v>Tempo fechado com garoa, sem condições para solda</v>
      </c>
    </row>
    <row r="363" spans="1:16" hidden="1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 hidden="1">
      <c r="A364" s="82">
        <f>IF(SP_SUL!B364="","*",SP_SUL!B364)</f>
        <v>46067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ZKE-ZEV</v>
      </c>
      <c r="E364" s="83" t="str">
        <f>IF(SP_SUL!D364="","*",SP_SUL!D364)</f>
        <v>MATEUS (TP-809)</v>
      </c>
      <c r="F364" s="83" t="str">
        <f>IF(SP_SUL!H364="","*",SP_SUL!H364)</f>
        <v>-</v>
      </c>
      <c r="G364" s="83" t="str">
        <f>IF(SP_SUL!M364="","*",SP_SUL!M364)</f>
        <v>ZWI-ZEM</v>
      </c>
      <c r="H364" s="116">
        <f>IF(SP_SUL!K364="","*",SP_SUL!K364)</f>
        <v>126.83</v>
      </c>
      <c r="I364" s="113">
        <f>IF(SP_SUL!O364="","*",SP_SUL!O364)</f>
        <v>0.35416666666666669</v>
      </c>
      <c r="J364" s="113">
        <f>IF(SP_SUL!P364="","*",SP_SUL!P364)</f>
        <v>8.3333333333333329E-2</v>
      </c>
      <c r="K364" s="83" t="str">
        <f>IF(SP_SUL!AK364="","*",SP_SUL!AK364)</f>
        <v>-</v>
      </c>
      <c r="L364" s="83" t="str">
        <f>IF(SP_SUL!AM364="","*",SP_SUL!AM364)</f>
        <v>ZWI-ZEM</v>
      </c>
      <c r="M364" s="83">
        <f>IF(SP_SUL!AP364="","*",SP_SUL!AP364)</f>
        <v>126.83</v>
      </c>
      <c r="N364" s="83" t="str">
        <f>IF(SP_SUL!AM364="","*",SP_SUL!AM364)</f>
        <v>ZWI-ZEM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 hidden="1">
      <c r="A365" s="82">
        <f>IF(SP_SUL!B365="","*",SP_SUL!B365)</f>
        <v>46067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ZKE-ZEV</v>
      </c>
      <c r="E365" s="83" t="str">
        <f>IF(SP_SUL!D365="","*",SP_SUL!D365)</f>
        <v>ADENISON (TP-810)</v>
      </c>
      <c r="F365" s="83" t="str">
        <f>IF(SP_SUL!H365="","*",SP_SUL!H365)</f>
        <v>-</v>
      </c>
      <c r="G365" s="83" t="str">
        <f>IF(SP_SUL!M365="","*",SP_SUL!M365)</f>
        <v>ZWI-ZEM</v>
      </c>
      <c r="H365" s="116">
        <f>IF(SP_SUL!K365="","*",SP_SUL!K365)</f>
        <v>125.559</v>
      </c>
      <c r="I365" s="113">
        <f>IF(SP_SUL!O365="","*",SP_SUL!O365)</f>
        <v>0.35416666666666669</v>
      </c>
      <c r="J365" s="113">
        <f>IF(SP_SUL!P365="","*",SP_SUL!P365)</f>
        <v>8.3333333333333329E-2</v>
      </c>
      <c r="K365" s="83" t="str">
        <f>IF(SP_SUL!AK365="","*",SP_SUL!AK365)</f>
        <v>-</v>
      </c>
      <c r="L365" s="83" t="str">
        <f>IF(SP_SUL!AM365="","*",SP_SUL!AM365)</f>
        <v>ZWI-ZEM</v>
      </c>
      <c r="M365" s="83">
        <f>IF(SP_SUL!AP365="","*",SP_SUL!AP365)</f>
        <v>125.559</v>
      </c>
      <c r="N365" s="83" t="str">
        <f>IF(SP_SUL!AM365="","*",SP_SUL!AM365)</f>
        <v>ZWI-ZEM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 hidden="1">
      <c r="A366" s="82">
        <f>IF(SP_SUL!B366="","*",SP_SUL!B366)</f>
        <v>46067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ZEV-ZPT</v>
      </c>
      <c r="E366" s="83" t="str">
        <f>IF(SP_SUL!D366="","*",SP_SUL!D366)</f>
        <v>JACIANO (TF-674)</v>
      </c>
      <c r="F366" s="83" t="str">
        <f>IF(SP_SUL!H366="","*",SP_SUL!H366)</f>
        <v>-</v>
      </c>
      <c r="G366" s="83" t="str">
        <f>IF(SP_SUL!M366="","*",SP_SUL!M366)</f>
        <v>ZEZ</v>
      </c>
      <c r="H366" s="116">
        <f>IF(SP_SUL!K366="","*",SP_SUL!K366)</f>
        <v>66.25</v>
      </c>
      <c r="I366" s="113">
        <f>IF(SP_SUL!O366="","*",SP_SUL!O366)</f>
        <v>0.41666666666666669</v>
      </c>
      <c r="J366" s="113">
        <f>IF(SP_SUL!P366="","*",SP_SUL!P366)</f>
        <v>8.3333333333333329E-2</v>
      </c>
      <c r="K366" s="83" t="str">
        <f>IF(SP_SUL!AK366="","*",SP_SUL!AK366)</f>
        <v>-</v>
      </c>
      <c r="L366" s="83" t="str">
        <f>IF(SP_SUL!AM366="","*",SP_SUL!AM366)</f>
        <v>ZEZ</v>
      </c>
      <c r="M366" s="83">
        <f>IF(SP_SUL!AP366="","*",SP_SUL!AP366)</f>
        <v>66.25</v>
      </c>
      <c r="N366" s="83" t="str">
        <f>IF(SP_SUL!AM366="","*",SP_SUL!AM366)</f>
        <v>ZEZ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 hidden="1">
      <c r="A367" s="82">
        <f>IF(SP_SUL!B367="","*",SP_SUL!B367)</f>
        <v>46067</v>
      </c>
      <c r="B367" s="83" t="str">
        <f>IF(SP_SUL!X367="","*",SP_SUL!X367)</f>
        <v>Contrato</v>
      </c>
      <c r="C367" s="83" t="str">
        <f>IF(SP_SUL!S367="","*",SP_SUL!S367)</f>
        <v>SP SUL</v>
      </c>
      <c r="D367" s="83" t="str">
        <f>IF(SP_SUL!T367="","*",SP_SUL!T367)</f>
        <v>ZEV-ZPT</v>
      </c>
      <c r="E367" s="83" t="str">
        <f>IF(SP_SUL!D367="","*",SP_SUL!D367)</f>
        <v>W61</v>
      </c>
      <c r="F367" s="83" t="str">
        <f>IF(SP_SUL!H367="","*",SP_SUL!H367)</f>
        <v>K67ZEV2</v>
      </c>
      <c r="G367" s="83" t="str">
        <f>IF(SP_SUL!M367="","*",SP_SUL!M367)</f>
        <v>ZXW-ZGP</v>
      </c>
      <c r="H367" s="116">
        <f>IF(SP_SUL!K367="","*",SP_SUL!K367)</f>
        <v>83.7</v>
      </c>
      <c r="I367" s="113">
        <f>IF(SP_SUL!O367="","*",SP_SUL!O367)</f>
        <v>0.33333333333333331</v>
      </c>
      <c r="J367" s="113">
        <f>IF(SP_SUL!P367="","*",SP_SUL!P367)</f>
        <v>4.1666666666666664E-2</v>
      </c>
      <c r="K367" s="83" t="str">
        <f>IF(SP_SUL!AK367="","*",SP_SUL!AK367)</f>
        <v>K67ZEV2</v>
      </c>
      <c r="L367" s="83" t="str">
        <f>IF(SP_SUL!AM367="","*",SP_SUL!AM367)</f>
        <v>ZXW-ZGP</v>
      </c>
      <c r="M367" s="83">
        <f>IF(SP_SUL!AP367="","*",SP_SUL!AP367)</f>
        <v>83.7</v>
      </c>
      <c r="N367" s="83" t="str">
        <f>IF(SP_SUL!AM367="","*",SP_SUL!AM367)</f>
        <v>ZXW-ZGP</v>
      </c>
      <c r="O367" s="110">
        <f>IF(SP_SUL!BH367="","*",SP_SUL!BH367)</f>
        <v>0</v>
      </c>
      <c r="P367" s="147" t="str">
        <f>IF($A$2=1,IF(SP_SUL!BJ367="","*",SP_SUL!BJ367),IF(SP_SUL!BK367="","*",SP_SUL!BK367))</f>
        <v xml:space="preserve">Loco 7663 baixo nível de óleo lubrificante </v>
      </c>
    </row>
    <row r="368" spans="1:16" hidden="1">
      <c r="A368" s="82">
        <f>IF(SP_SUL!B368="","*",SP_SUL!B368)</f>
        <v>46067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ZPT-ZPG</v>
      </c>
      <c r="E368" s="83" t="str">
        <f>IF(SP_SUL!D368="","*",SP_SUL!D368)</f>
        <v>EXPANSÃO TURMA 1</v>
      </c>
      <c r="F368" s="83" t="str">
        <f>IF(SP_SUL!H368="","*",SP_SUL!H368)</f>
        <v>-</v>
      </c>
      <c r="G368" s="83" t="str">
        <f>IF(SP_SUL!M368="","*",SP_SUL!M368)</f>
        <v>PAT-ZGM</v>
      </c>
      <c r="H368" s="116">
        <f>IF(SP_SUL!K368="","*",SP_SUL!K368)</f>
        <v>108.79</v>
      </c>
      <c r="I368" s="113">
        <f>IF(SP_SUL!O368="","*",SP_SUL!O368)</f>
        <v>0.35416666666666669</v>
      </c>
      <c r="J368" s="113">
        <f>IF(SP_SUL!P368="","*",SP_SUL!P368)</f>
        <v>6.25E-2</v>
      </c>
      <c r="K368" s="83" t="str">
        <f>IF(SP_SUL!AK368="","*",SP_SUL!AK368)</f>
        <v>-</v>
      </c>
      <c r="L368" s="83" t="str">
        <f>IF(SP_SUL!AM368="","*",SP_SUL!AM368)</f>
        <v>PAT-ZGM</v>
      </c>
      <c r="M368" s="83">
        <f>IF(SP_SUL!AP368="","*",SP_SUL!AP368)</f>
        <v>108.79</v>
      </c>
      <c r="N368" s="83" t="str">
        <f>IF(SP_SUL!AM368="","*",SP_SUL!AM368)</f>
        <v>PAT-ZGM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 hidden="1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 hidden="1">
      <c r="A370" s="82">
        <f>IF(SP_SUL!B370="","*",SP_SUL!B370)</f>
        <v>46068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V93</v>
      </c>
      <c r="F370" s="83" t="str">
        <f>IF(SP_SUL!H370="","*",SP_SUL!H370)</f>
        <v>ZYU1</v>
      </c>
      <c r="G370" s="83" t="str">
        <f>IF(SP_SUL!M370="","*",SP_SUL!M370)</f>
        <v>ZYU-ZST</v>
      </c>
      <c r="H370" s="116">
        <f>IF(SP_SUL!K370="","*",SP_SUL!K370)</f>
        <v>204.4</v>
      </c>
      <c r="I370" s="113">
        <f>IF(SP_SUL!O370="","*",SP_SUL!O370)</f>
        <v>0.375</v>
      </c>
      <c r="J370" s="113">
        <f>IF(SP_SUL!P370="","*",SP_SUL!P370)</f>
        <v>8.3333333333333329E-2</v>
      </c>
      <c r="K370" s="83" t="str">
        <f>IF(SP_SUL!AK370="","*",SP_SUL!AK370)</f>
        <v>ZYU1</v>
      </c>
      <c r="L370" s="83" t="str">
        <f>IF(SP_SUL!AM370="","*",SP_SUL!AM370)</f>
        <v>ZYU-ZST</v>
      </c>
      <c r="M370" s="83">
        <f>IF(SP_SUL!AP370="","*",SP_SUL!AP370)</f>
        <v>204.4</v>
      </c>
      <c r="N370" s="83" t="str">
        <f>IF(SP_SUL!AM370="","*",SP_SUL!AM370)</f>
        <v>ZYU-ZST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 hidden="1">
      <c r="A371" s="82">
        <f>IF(SP_SUL!B371="","*",SP_SUL!B371)</f>
        <v>46068</v>
      </c>
      <c r="B371" s="83" t="str">
        <f>IF(SP_SUL!X371="","*",SP_SUL!X371)</f>
        <v>Oportunidade</v>
      </c>
      <c r="C371" s="83" t="str">
        <f>IF(SP_SUL!S371="","*",SP_SUL!S371)</f>
        <v>SP SUL</v>
      </c>
      <c r="D371" s="83" t="str">
        <f>IF(SP_SUL!T371="","*",SP_SUL!T371)</f>
        <v>ZKE-ZEV</v>
      </c>
      <c r="E371" s="83" t="str">
        <f>IF(SP_SUL!D371="","*",SP_SUL!D371)</f>
        <v>E17</v>
      </c>
      <c r="F371" s="83" t="str">
        <f>IF(SP_SUL!H371="","*",SP_SUL!H371)</f>
        <v>102ZKW2</v>
      </c>
      <c r="G371" s="83" t="str">
        <f>IF(SP_SUL!M371="","*",SP_SUL!M371)</f>
        <v>ZKW-ZLU</v>
      </c>
      <c r="H371" s="116">
        <f>IF(SP_SUL!K371="","*",SP_SUL!K371)</f>
        <v>100.95099999999999</v>
      </c>
      <c r="I371" s="113">
        <f>IF(SP_SUL!O371="","*",SP_SUL!O371)</f>
        <v>0.39583333333333331</v>
      </c>
      <c r="J371" s="113">
        <f>IF(SP_SUL!P371="","*",SP_SUL!P371)</f>
        <v>0.125</v>
      </c>
      <c r="K371" s="83" t="str">
        <f>IF(SP_SUL!AK371="","*",SP_SUL!AK371)</f>
        <v>102ZKW2</v>
      </c>
      <c r="L371" s="83" t="str">
        <f>IF(SP_SUL!AM371="","*",SP_SUL!AM371)</f>
        <v>ZKW-ZLU</v>
      </c>
      <c r="M371" s="83">
        <f>IF(SP_SUL!AP371="","*",SP_SUL!AP371)</f>
        <v>100.95099999999999</v>
      </c>
      <c r="N371" s="83" t="str">
        <f>IF(SP_SUL!AM371="","*",SP_SUL!AM371)</f>
        <v>ZKW-ZLU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 hidden="1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 hidden="1">
      <c r="A373" s="82">
        <f>IF(SP_SUL!B373="","*",SP_SUL!B373)</f>
        <v>46069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ZBV-ZRX</v>
      </c>
      <c r="E373" s="83" t="str">
        <f>IF(SP_SUL!D373="","*",SP_SUL!D373)</f>
        <v>EXPANSÃO TURMA 1</v>
      </c>
      <c r="F373" s="83" t="str">
        <f>IF(SP_SUL!H373="","*",SP_SUL!H373)</f>
        <v>-</v>
      </c>
      <c r="G373" s="83" t="str">
        <f>IF(SP_SUL!M373="","*",SP_SUL!M373)</f>
        <v>ZCD</v>
      </c>
      <c r="H373" s="116">
        <f>IF(SP_SUL!K373="","*",SP_SUL!K373)</f>
        <v>110.35</v>
      </c>
      <c r="I373" s="113">
        <f>IF(SP_SUL!O373="","*",SP_SUL!O373)</f>
        <v>0.35416666666666669</v>
      </c>
      <c r="J373" s="113">
        <f>IF(SP_SUL!P373="","*",SP_SUL!P373)</f>
        <v>0.125</v>
      </c>
      <c r="K373" s="83" t="str">
        <f>IF(SP_SUL!AK373="","*",SP_SUL!AK373)</f>
        <v>-</v>
      </c>
      <c r="L373" s="83" t="str">
        <f>IF(SP_SUL!AM373="","*",SP_SUL!AM373)</f>
        <v>ZCD</v>
      </c>
      <c r="M373" s="83">
        <f>IF(SP_SUL!AP373="","*",SP_SUL!AP373)</f>
        <v>110.35</v>
      </c>
      <c r="N373" s="83" t="str">
        <f>IF(SP_SUL!AM373="","*",SP_SUL!AM373)</f>
        <v>ZCD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 hidden="1">
      <c r="A374" s="82">
        <f>IF(SP_SUL!B374="","*",SP_SUL!B374)</f>
        <v>46069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ZBV-ZRX</v>
      </c>
      <c r="E374" s="83" t="str">
        <f>IF(SP_SUL!D374="","*",SP_SUL!D374)</f>
        <v>KLECIO (TP-699)</v>
      </c>
      <c r="F374" s="83" t="str">
        <f>IF(SP_SUL!H374="","*",SP_SUL!H374)</f>
        <v>-</v>
      </c>
      <c r="G374" s="83" t="str">
        <f>IF(SP_SUL!M374="","*",SP_SUL!M374)</f>
        <v>ZAC-S</v>
      </c>
      <c r="H374" s="116">
        <f>IF(SP_SUL!K374="","*",SP_SUL!K374)</f>
        <v>77.212999999999994</v>
      </c>
      <c r="I374" s="113">
        <f>IF(SP_SUL!O374="","*",SP_SUL!O374)</f>
        <v>0.375</v>
      </c>
      <c r="J374" s="113">
        <f>IF(SP_SUL!P374="","*",SP_SUL!P374)</f>
        <v>6.25E-2</v>
      </c>
      <c r="K374" s="83" t="str">
        <f>IF(SP_SUL!AK374="","*",SP_SUL!AK374)</f>
        <v>-</v>
      </c>
      <c r="L374" s="83" t="str">
        <f>IF(SP_SUL!AM374="","*",SP_SUL!AM374)</f>
        <v>ZAC-S</v>
      </c>
      <c r="M374" s="83">
        <f>IF(SP_SUL!AP374="","*",SP_SUL!AP374)</f>
        <v>77.212999999999994</v>
      </c>
      <c r="N374" s="83" t="str">
        <f>IF(SP_SUL!AM374="","*",SP_SUL!AM374)</f>
        <v>ZAC-S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 hidden="1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 hidden="1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 hidden="1">
      <c r="A377" s="82">
        <f>IF(SP_SUL!B377="","*",SP_SUL!B377)</f>
        <v>46069</v>
      </c>
      <c r="B377" s="83" t="str">
        <f>IF(SP_SUL!X377="","*",SP_SUL!X377)</f>
        <v>Oportunidade</v>
      </c>
      <c r="C377" s="83" t="str">
        <f>IF(SP_SUL!S377="","*",SP_SUL!S377)</f>
        <v>SP SUL</v>
      </c>
      <c r="D377" s="83" t="str">
        <f>IF(SP_SUL!T377="","*",SP_SUL!T377)</f>
        <v>ZBV-ZKE</v>
      </c>
      <c r="E377" s="83" t="str">
        <f>IF(SP_SUL!D377="","*",SP_SUL!D377)</f>
        <v>ROGÉRIO (TP-730)</v>
      </c>
      <c r="F377" s="83" t="str">
        <f>IF(SP_SUL!H377="","*",SP_SUL!H377)</f>
        <v>-</v>
      </c>
      <c r="G377" s="83" t="str">
        <f>IF(SP_SUL!M377="","*",SP_SUL!M377)</f>
        <v>ZYU-ZST</v>
      </c>
      <c r="H377" s="116">
        <f>IF(SP_SUL!K377="","*",SP_SUL!K377)</f>
        <v>206.9</v>
      </c>
      <c r="I377" s="113">
        <f>IF(SP_SUL!O377="","*",SP_SUL!O377)</f>
        <v>0.41666666666666669</v>
      </c>
      <c r="J377" s="113">
        <f>IF(SP_SUL!P377="","*",SP_SUL!P377)</f>
        <v>8.3333333333333329E-2</v>
      </c>
      <c r="K377" s="83" t="str">
        <f>IF(SP_SUL!AK377="","*",SP_SUL!AK377)</f>
        <v>-</v>
      </c>
      <c r="L377" s="83" t="str">
        <f>IF(SP_SUL!AM377="","*",SP_SUL!AM377)</f>
        <v>ZYU-ZST</v>
      </c>
      <c r="M377" s="83">
        <f>IF(SP_SUL!AP377="","*",SP_SUL!AP377)</f>
        <v>206.9</v>
      </c>
      <c r="N377" s="83" t="str">
        <f>IF(SP_SUL!AM377="","*",SP_SUL!AM377)</f>
        <v>ZYU-ZST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 hidden="1">
      <c r="A378" s="82">
        <f>IF(SP_SUL!B378="","*",SP_SUL!B378)</f>
        <v>46069</v>
      </c>
      <c r="B378" s="83" t="str">
        <f>IF(SP_SUL!X378="","*",SP_SUL!X378)</f>
        <v>Contrato</v>
      </c>
      <c r="C378" s="83" t="str">
        <f>IF(SP_SUL!S378="","*",SP_SUL!S378)</f>
        <v>SP SUL</v>
      </c>
      <c r="D378" s="83" t="str">
        <f>IF(SP_SUL!T378="","*",SP_SUL!T378)</f>
        <v>ZBV-ZKE</v>
      </c>
      <c r="E378" s="83" t="str">
        <f>IF(SP_SUL!D378="","*",SP_SUL!D378)</f>
        <v>V93</v>
      </c>
      <c r="F378" s="83" t="str">
        <f>IF(SP_SUL!H378="","*",SP_SUL!H378)</f>
        <v>ZYU1</v>
      </c>
      <c r="G378" s="83" t="str">
        <f>IF(SP_SUL!M378="","*",SP_SUL!M378)</f>
        <v>ZYU-ZST</v>
      </c>
      <c r="H378" s="116">
        <f>IF(SP_SUL!K378="","*",SP_SUL!K378)</f>
        <v>204.4</v>
      </c>
      <c r="I378" s="113">
        <f>IF(SP_SUL!O378="","*",SP_SUL!O378)</f>
        <v>0.375</v>
      </c>
      <c r="J378" s="113">
        <f>IF(SP_SUL!P378="","*",SP_SUL!P378)</f>
        <v>0.125</v>
      </c>
      <c r="K378" s="83" t="str">
        <f>IF(SP_SUL!AK378="","*",SP_SUL!AK378)</f>
        <v>ZYU1</v>
      </c>
      <c r="L378" s="83" t="str">
        <f>IF(SP_SUL!AM378="","*",SP_SUL!AM378)</f>
        <v>ZYU-ZST</v>
      </c>
      <c r="M378" s="83">
        <f>IF(SP_SUL!AP378="","*",SP_SUL!AP378)</f>
        <v>204.4</v>
      </c>
      <c r="N378" s="83" t="str">
        <f>IF(SP_SUL!AM378="","*",SP_SUL!AM378)</f>
        <v>ZYU-ZST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 hidden="1">
      <c r="A379" s="82">
        <f>IF(SP_SUL!B379="","*",SP_SUL!B379)</f>
        <v>46069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ZBV-ZKE</v>
      </c>
      <c r="E379" s="83" t="str">
        <f>IF(SP_SUL!D379="","*",SP_SUL!D379)</f>
        <v>W59</v>
      </c>
      <c r="F379" s="83" t="str">
        <f>IF(SP_SUL!H379="","*",SP_SUL!H379)</f>
        <v>ZYU1</v>
      </c>
      <c r="G379" s="83" t="str">
        <f>IF(SP_SUL!M379="","*",SP_SUL!M379)</f>
        <v>ZYU</v>
      </c>
      <c r="H379" s="116">
        <f>IF(SP_SUL!K379="","*",SP_SUL!K379)</f>
        <v>203.8</v>
      </c>
      <c r="I379" s="113">
        <f>IF(SP_SUL!O379="","*",SP_SUL!O379)</f>
        <v>0.39583333333333331</v>
      </c>
      <c r="J379" s="113">
        <f>IF(SP_SUL!P379="","*",SP_SUL!P379)</f>
        <v>4.1666666666666664E-2</v>
      </c>
      <c r="K379" s="83" t="str">
        <f>IF(SP_SUL!AK379="","*",SP_SUL!AK379)</f>
        <v>ZYU1</v>
      </c>
      <c r="L379" s="83" t="str">
        <f>IF(SP_SUL!AM379="","*",SP_SUL!AM379)</f>
        <v>ZYU</v>
      </c>
      <c r="M379" s="83">
        <f>IF(SP_SUL!AP379="","*",SP_SUL!AP379)</f>
        <v>203.8</v>
      </c>
      <c r="N379" s="83" t="str">
        <f>IF(SP_SUL!AM379="","*",SP_SUL!AM379)</f>
        <v>ZYU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 hidden="1">
      <c r="A380" s="82">
        <f>IF(SP_SUL!B380="","*",SP_SUL!B380)</f>
        <v>46069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ZBV-ZKE</v>
      </c>
      <c r="E380" s="83" t="str">
        <f>IF(SP_SUL!D380="","*",SP_SUL!D380)</f>
        <v>ROBSON (TF-701)</v>
      </c>
      <c r="F380" s="83" t="str">
        <f>IF(SP_SUL!H380="","*",SP_SUL!H380)</f>
        <v>-</v>
      </c>
      <c r="G380" s="83" t="str">
        <f>IF(SP_SUL!M380="","*",SP_SUL!M380)</f>
        <v>ZDY-ZFY</v>
      </c>
      <c r="H380" s="116">
        <f>IF(SP_SUL!K380="","*",SP_SUL!K380)</f>
        <v>190.3</v>
      </c>
      <c r="I380" s="113">
        <f>IF(SP_SUL!O380="","*",SP_SUL!O380)</f>
        <v>0.375</v>
      </c>
      <c r="J380" s="113">
        <f>IF(SP_SUL!P380="","*",SP_SUL!P380)</f>
        <v>8.3333333333333329E-2</v>
      </c>
      <c r="K380" s="83" t="str">
        <f>IF(SP_SUL!AK380="","*",SP_SUL!AK380)</f>
        <v>-</v>
      </c>
      <c r="L380" s="83" t="str">
        <f>IF(SP_SUL!AM380="","*",SP_SUL!AM380)</f>
        <v>ZDY-ZFY</v>
      </c>
      <c r="M380" s="83">
        <f>IF(SP_SUL!AP380="","*",SP_SUL!AP380)</f>
        <v>190.3</v>
      </c>
      <c r="N380" s="83" t="str">
        <f>IF(SP_SUL!AM380="","*",SP_SUL!AM380)</f>
        <v>ZDY-ZFY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 hidden="1">
      <c r="A381" s="82">
        <f>IF(SP_SUL!B381="","*",SP_SUL!B381)</f>
        <v>46069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ZBV-ZKE</v>
      </c>
      <c r="E381" s="83" t="str">
        <f>IF(SP_SUL!D381="","*",SP_SUL!D381)</f>
        <v>JACIANO (TF-674)</v>
      </c>
      <c r="F381" s="83" t="str">
        <f>IF(SP_SUL!H381="","*",SP_SUL!H381)</f>
        <v>-</v>
      </c>
      <c r="G381" s="83" t="str">
        <f>IF(SP_SUL!M381="","*",SP_SUL!M381)</f>
        <v>ZDY-ZFY</v>
      </c>
      <c r="H381" s="116">
        <f>IF(SP_SUL!K381="","*",SP_SUL!K381)</f>
        <v>191</v>
      </c>
      <c r="I381" s="113">
        <f>IF(SP_SUL!O381="","*",SP_SUL!O381)</f>
        <v>0.375</v>
      </c>
      <c r="J381" s="113">
        <f>IF(SP_SUL!P381="","*",SP_SUL!P381)</f>
        <v>8.3333333333333329E-2</v>
      </c>
      <c r="K381" s="83" t="str">
        <f>IF(SP_SUL!AK381="","*",SP_SUL!AK381)</f>
        <v>-</v>
      </c>
      <c r="L381" s="83" t="str">
        <f>IF(SP_SUL!AM381="","*",SP_SUL!AM381)</f>
        <v>ZDY-ZFY</v>
      </c>
      <c r="M381" s="83">
        <f>IF(SP_SUL!AP381="","*",SP_SUL!AP381)</f>
        <v>191</v>
      </c>
      <c r="N381" s="83" t="str">
        <f>IF(SP_SUL!AM381="","*",SP_SUL!AM381)</f>
        <v>ZDY-ZFY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 hidden="1">
      <c r="A382" s="82">
        <f>IF(SP_SUL!B382="","*",SP_SUL!B382)</f>
        <v>46069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ZBV-ZKE</v>
      </c>
      <c r="E382" s="83" t="str">
        <f>IF(SP_SUL!D382="","*",SP_SUL!D382)</f>
        <v>V95</v>
      </c>
      <c r="F382" s="83" t="str">
        <f>IF(SP_SUL!H382="","*",SP_SUL!H382)</f>
        <v>ZYU1</v>
      </c>
      <c r="G382" s="83" t="str">
        <f>IF(SP_SUL!M382="","*",SP_SUL!M382)</f>
        <v>ZYU</v>
      </c>
      <c r="H382" s="116">
        <f>IF(SP_SUL!K382="","*",SP_SUL!K382)</f>
        <v>202</v>
      </c>
      <c r="I382" s="113">
        <f>IF(SP_SUL!O382="","*",SP_SUL!O382)</f>
        <v>0.33333333333333331</v>
      </c>
      <c r="J382" s="113">
        <f>IF(SP_SUL!P382="","*",SP_SUL!P382)</f>
        <v>4.1666666666666664E-2</v>
      </c>
      <c r="K382" s="83" t="str">
        <f>IF(SP_SUL!AK382="","*",SP_SUL!AK382)</f>
        <v>ZYU1</v>
      </c>
      <c r="L382" s="83" t="str">
        <f>IF(SP_SUL!AM382="","*",SP_SUL!AM382)</f>
        <v>ZYU</v>
      </c>
      <c r="M382" s="83">
        <f>IF(SP_SUL!AP382="","*",SP_SUL!AP382)</f>
        <v>202</v>
      </c>
      <c r="N382" s="83" t="str">
        <f>IF(SP_SUL!AM382="","*",SP_SUL!AM382)</f>
        <v>ZYU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 hidden="1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 hidden="1">
      <c r="A384" s="82">
        <f>IF(SP_SUL!B384="","*",SP_SUL!B384)</f>
        <v>46069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W60</v>
      </c>
      <c r="F384" s="83" t="str">
        <f>IF(SP_SUL!H384="","*",SP_SUL!H384)</f>
        <v>102ZKW2</v>
      </c>
      <c r="G384" s="83" t="str">
        <f>IF(SP_SUL!M384="","*",SP_SUL!M384)</f>
        <v>ZKE-ZWW</v>
      </c>
      <c r="H384" s="116">
        <f>IF(SP_SUL!K384="","*",SP_SUL!K384)</f>
        <v>83</v>
      </c>
      <c r="I384" s="113">
        <f>IF(SP_SUL!O384="","*",SP_SUL!O384)</f>
        <v>0.39583333333333331</v>
      </c>
      <c r="J384" s="113">
        <f>IF(SP_SUL!P384="","*",SP_SUL!P384)</f>
        <v>4.1666666666666664E-2</v>
      </c>
      <c r="K384" s="83" t="str">
        <f>IF(SP_SUL!AK384="","*",SP_SUL!AK384)</f>
        <v>102ZKW2</v>
      </c>
      <c r="L384" s="83" t="str">
        <f>IF(SP_SUL!AM384="","*",SP_SUL!AM384)</f>
        <v>ZKE-ZWW</v>
      </c>
      <c r="M384" s="83">
        <f>IF(SP_SUL!AP384="","*",SP_SUL!AP384)</f>
        <v>83</v>
      </c>
      <c r="N384" s="83" t="str">
        <f>IF(SP_SUL!AM384="","*",SP_SUL!AM384)</f>
        <v>ZKE-ZWW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 hidden="1">
      <c r="A385" s="82">
        <f>IF(SP_SUL!B385="","*",SP_SUL!B385)</f>
        <v>46069</v>
      </c>
      <c r="B385" s="83" t="str">
        <f>IF(SP_SUL!X385="","*",SP_SUL!X385)</f>
        <v>Oportunidade</v>
      </c>
      <c r="C385" s="83" t="str">
        <f>IF(SP_SUL!S385="","*",SP_SUL!S385)</f>
        <v>SP SUL</v>
      </c>
      <c r="D385" s="83" t="str">
        <f>IF(SP_SUL!T385="","*",SP_SUL!T385)</f>
        <v>ZKE-ZEV</v>
      </c>
      <c r="E385" s="83" t="str">
        <f>IF(SP_SUL!D385="","*",SP_SUL!D385)</f>
        <v>E17</v>
      </c>
      <c r="F385" s="83" t="str">
        <f>IF(SP_SUL!H385="","*",SP_SUL!H385)</f>
        <v>102ZKW2</v>
      </c>
      <c r="G385" s="83" t="str">
        <f>IF(SP_SUL!M385="","*",SP_SUL!M385)</f>
        <v>ZKW-ZLU</v>
      </c>
      <c r="H385" s="116">
        <f>IF(SP_SUL!K385="","*",SP_SUL!K385)</f>
        <v>100.95099999999999</v>
      </c>
      <c r="I385" s="113">
        <f>IF(SP_SUL!O385="","*",SP_SUL!O385)</f>
        <v>0.39583333333333331</v>
      </c>
      <c r="J385" s="113">
        <f>IF(SP_SUL!P385="","*",SP_SUL!P385)</f>
        <v>0.125</v>
      </c>
      <c r="K385" s="83" t="str">
        <f>IF(SP_SUL!AK385="","*",SP_SUL!AK385)</f>
        <v>102ZKW2</v>
      </c>
      <c r="L385" s="83" t="str">
        <f>IF(SP_SUL!AM385="","*",SP_SUL!AM385)</f>
        <v>ZKW-ZLU</v>
      </c>
      <c r="M385" s="83">
        <f>IF(SP_SUL!AP385="","*",SP_SUL!AP385)</f>
        <v>100.95099999999999</v>
      </c>
      <c r="N385" s="83" t="str">
        <f>IF(SP_SUL!AM385="","*",SP_SUL!AM385)</f>
        <v>ZKW-ZLU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 hidden="1">
      <c r="A386" s="82">
        <f>IF(SP_SUL!B386="","*",SP_SUL!B386)</f>
        <v>46069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ZKE-ZEV</v>
      </c>
      <c r="E386" s="83" t="str">
        <f>IF(SP_SUL!D386="","*",SP_SUL!D386)</f>
        <v>V89</v>
      </c>
      <c r="F386" s="83" t="str">
        <f>IF(SP_SUL!H386="","*",SP_SUL!H386)</f>
        <v>102ZKW2</v>
      </c>
      <c r="G386" s="83" t="str">
        <f>IF(SP_SUL!M386="","*",SP_SUL!M386)</f>
        <v>ZKW-ZLU</v>
      </c>
      <c r="H386" s="116">
        <f>IF(SP_SUL!K386="","*",SP_SUL!K386)</f>
        <v>101.8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102ZKW2</v>
      </c>
      <c r="L386" s="83" t="str">
        <f>IF(SP_SUL!AM386="","*",SP_SUL!AM386)</f>
        <v>ZKW-ZLU</v>
      </c>
      <c r="M386" s="83">
        <f>IF(SP_SUL!AP386="","*",SP_SUL!AP386)</f>
        <v>101.8</v>
      </c>
      <c r="N386" s="83" t="str">
        <f>IF(SP_SUL!AM386="","*",SP_SUL!AM386)</f>
        <v>ZKW-ZLU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 hidden="1">
      <c r="A387" s="82">
        <f>IF(SP_SUL!B387="","*",SP_SUL!B387)</f>
        <v>46069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ZKE-ZEV</v>
      </c>
      <c r="E387" s="83" t="str">
        <f>IF(SP_SUL!D387="","*",SP_SUL!D387)</f>
        <v>CLEBISON (TP-728)</v>
      </c>
      <c r="F387" s="83" t="str">
        <f>IF(SP_SUL!H387="","*",SP_SUL!H387)</f>
        <v>-</v>
      </c>
      <c r="G387" s="83" t="str">
        <f>IF(SP_SUL!M387="","*",SP_SUL!M387)</f>
        <v>ZRB-ZEV</v>
      </c>
      <c r="H387" s="116">
        <f>IF(SP_SUL!K387="","*",SP_SUL!K387)</f>
        <v>156</v>
      </c>
      <c r="I387" s="113">
        <f>IF(SP_SUL!O387="","*",SP_SUL!O387)</f>
        <v>0.41666666666666669</v>
      </c>
      <c r="J387" s="113">
        <f>IF(SP_SUL!P387="","*",SP_SUL!P387)</f>
        <v>8.3333333333333329E-2</v>
      </c>
      <c r="K387" s="83" t="str">
        <f>IF(SP_SUL!AK387="","*",SP_SUL!AK387)</f>
        <v>-</v>
      </c>
      <c r="L387" s="83" t="str">
        <f>IF(SP_SUL!AM387="","*",SP_SUL!AM387)</f>
        <v>ZRB-ZEV</v>
      </c>
      <c r="M387" s="83">
        <f>IF(SP_SUL!AP387="","*",SP_SUL!AP387)</f>
        <v>156</v>
      </c>
      <c r="N387" s="83" t="str">
        <f>IF(SP_SUL!AM387="","*",SP_SUL!AM387)</f>
        <v>ZRB-ZEV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 hidden="1">
      <c r="A388" s="82">
        <f>IF(SP_SUL!B388="","*",SP_SUL!B388)</f>
        <v>46069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ZKE-ZEV</v>
      </c>
      <c r="E388" s="83" t="str">
        <f>IF(SP_SUL!D388="","*",SP_SUL!D388)</f>
        <v>ISMAEL(TP-726)</v>
      </c>
      <c r="F388" s="83" t="str">
        <f>IF(SP_SUL!H388="","*",SP_SUL!H388)</f>
        <v>-</v>
      </c>
      <c r="G388" s="83" t="str">
        <f>IF(SP_SUL!M388="","*",SP_SUL!M388)</f>
        <v>ZRB-ZEV</v>
      </c>
      <c r="H388" s="116">
        <f>IF(SP_SUL!K388="","*",SP_SUL!K388)</f>
        <v>156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ZRB-ZEV</v>
      </c>
      <c r="M388" s="83">
        <f>IF(SP_SUL!AP388="","*",SP_SUL!AP388)</f>
        <v>156</v>
      </c>
      <c r="N388" s="83" t="str">
        <f>IF(SP_SUL!AM388="","*",SP_SUL!AM388)</f>
        <v>ZRB-ZEV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 hidden="1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 hidden="1">
      <c r="A390" s="82">
        <f>IF(SP_SUL!B390="","*",SP_SUL!B390)</f>
        <v>46069</v>
      </c>
      <c r="B390" s="83" t="str">
        <f>IF(SP_SUL!X390="","*",SP_SUL!X390)</f>
        <v>Oportunidade</v>
      </c>
      <c r="C390" s="83" t="str">
        <f>IF(SP_SUL!S390="","*",SP_SUL!S390)</f>
        <v>SP SUL</v>
      </c>
      <c r="D390" s="83" t="str">
        <f>IF(SP_SUL!T390="","*",SP_SUL!T390)</f>
        <v>ZKE-ZEV</v>
      </c>
      <c r="E390" s="83" t="str">
        <f>IF(SP_SUL!D390="","*",SP_SUL!D390)</f>
        <v>MATEUS (TP-809)</v>
      </c>
      <c r="F390" s="83" t="str">
        <f>IF(SP_SUL!H390="","*",SP_SUL!H390)</f>
        <v>-</v>
      </c>
      <c r="G390" s="83" t="str">
        <f>IF(SP_SUL!M390="","*",SP_SUL!M390)</f>
        <v>ZWI-ZEM</v>
      </c>
      <c r="H390" s="116">
        <f>IF(SP_SUL!K390="","*",SP_SUL!K390)</f>
        <v>126.83</v>
      </c>
      <c r="I390" s="113">
        <f>IF(SP_SUL!O390="","*",SP_SUL!O390)</f>
        <v>0.35416666666666669</v>
      </c>
      <c r="J390" s="113">
        <f>IF(SP_SUL!P390="","*",SP_SUL!P390)</f>
        <v>8.3333333333333329E-2</v>
      </c>
      <c r="K390" s="83" t="str">
        <f>IF(SP_SUL!AK390="","*",SP_SUL!AK390)</f>
        <v>-</v>
      </c>
      <c r="L390" s="83" t="str">
        <f>IF(SP_SUL!AM390="","*",SP_SUL!AM390)</f>
        <v>ZWI-ZEM</v>
      </c>
      <c r="M390" s="83">
        <f>IF(SP_SUL!AP390="","*",SP_SUL!AP390)</f>
        <v>126.83</v>
      </c>
      <c r="N390" s="83" t="str">
        <f>IF(SP_SUL!AM390="","*",SP_SUL!AM390)</f>
        <v>ZWI-ZEM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 hidden="1">
      <c r="A391" s="82">
        <f>IF(SP_SUL!B391="","*",SP_SUL!B391)</f>
        <v>46069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ZKE-ZEV</v>
      </c>
      <c r="E391" s="83" t="str">
        <f>IF(SP_SUL!D391="","*",SP_SUL!D391)</f>
        <v>ADENISON (TP-810)</v>
      </c>
      <c r="F391" s="83" t="str">
        <f>IF(SP_SUL!H391="","*",SP_SUL!H391)</f>
        <v>-</v>
      </c>
      <c r="G391" s="83" t="str">
        <f>IF(SP_SUL!M391="","*",SP_SUL!M391)</f>
        <v>ZWI-ZEM</v>
      </c>
      <c r="H391" s="116">
        <f>IF(SP_SUL!K391="","*",SP_SUL!K391)</f>
        <v>123.929</v>
      </c>
      <c r="I391" s="113">
        <f>IF(SP_SUL!O391="","*",SP_SUL!O391)</f>
        <v>0.35416666666666669</v>
      </c>
      <c r="J391" s="113">
        <f>IF(SP_SUL!P391="","*",SP_SUL!P391)</f>
        <v>8.3333333333333329E-2</v>
      </c>
      <c r="K391" s="83" t="str">
        <f>IF(SP_SUL!AK391="","*",SP_SUL!AK391)</f>
        <v>-</v>
      </c>
      <c r="L391" s="83" t="str">
        <f>IF(SP_SUL!AM391="","*",SP_SUL!AM391)</f>
        <v>ZWI-ZEM</v>
      </c>
      <c r="M391" s="83">
        <f>IF(SP_SUL!AP391="","*",SP_SUL!AP391)</f>
        <v>123.929</v>
      </c>
      <c r="N391" s="83" t="str">
        <f>IF(SP_SUL!AM391="","*",SP_SUL!AM391)</f>
        <v>ZWI-ZEM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 hidden="1">
      <c r="A392" s="82">
        <f>IF(SP_SUL!B392="","*",SP_SUL!B392)</f>
        <v>46069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JACIANO (TF-674)</v>
      </c>
      <c r="F392" s="83" t="str">
        <f>IF(SP_SUL!H392="","*",SP_SUL!H392)</f>
        <v>-</v>
      </c>
      <c r="G392" s="83" t="str">
        <f>IF(SP_SUL!M392="","*",SP_SUL!M392)</f>
        <v>ZEZ</v>
      </c>
      <c r="H392" s="116">
        <f>IF(SP_SUL!K392="","*",SP_SUL!K392)</f>
        <v>66.25</v>
      </c>
      <c r="I392" s="113">
        <f>IF(SP_SUL!O392="","*",SP_SUL!O392)</f>
        <v>0.41666666666666669</v>
      </c>
      <c r="J392" s="113">
        <f>IF(SP_SUL!P392="","*",SP_SUL!P392)</f>
        <v>8.3333333333333329E-2</v>
      </c>
      <c r="K392" s="83" t="str">
        <f>IF(SP_SUL!AK392="","*",SP_SUL!AK392)</f>
        <v>-</v>
      </c>
      <c r="L392" s="83" t="str">
        <f>IF(SP_SUL!AM392="","*",SP_SUL!AM392)</f>
        <v>ZEZ</v>
      </c>
      <c r="M392" s="83">
        <f>IF(SP_SUL!AP392="","*",SP_SUL!AP392)</f>
        <v>66.25</v>
      </c>
      <c r="N392" s="83" t="str">
        <f>IF(SP_SUL!AM392="","*",SP_SUL!AM392)</f>
        <v>ZEZ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 hidden="1">
      <c r="A393" s="82">
        <f>IF(SP_SUL!B393="","*",SP_SUL!B393)</f>
        <v>46069</v>
      </c>
      <c r="B393" s="83" t="str">
        <f>IF(SP_SUL!X393="","*",SP_SUL!X393)</f>
        <v>Contrato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A84</v>
      </c>
      <c r="F393" s="83" t="str">
        <f>IF(SP_SUL!H393="","*",SP_SUL!H393)</f>
        <v>ZEV-2</v>
      </c>
      <c r="G393" s="83" t="str">
        <f>IF(SP_SUL!M393="","*",SP_SUL!M393)</f>
        <v>ZEV-ZPT</v>
      </c>
      <c r="H393" s="116">
        <f>IF(SP_SUL!K393="","*",SP_SUL!K393)</f>
        <v>66</v>
      </c>
      <c r="I393" s="113">
        <f>IF(SP_SUL!O393="","*",SP_SUL!O393)</f>
        <v>0.3125</v>
      </c>
      <c r="J393" s="113">
        <f>IF(SP_SUL!P393="","*",SP_SUL!P393)</f>
        <v>4.1666666666666664E-2</v>
      </c>
      <c r="K393" s="83" t="str">
        <f>IF(SP_SUL!AK393="","*",SP_SUL!AK393)</f>
        <v>ZEV-2</v>
      </c>
      <c r="L393" s="83" t="str">
        <f>IF(SP_SUL!AM393="","*",SP_SUL!AM393)</f>
        <v>ZEV-ZPT</v>
      </c>
      <c r="M393" s="83">
        <f>IF(SP_SUL!AP393="","*",SP_SUL!AP393)</f>
        <v>66</v>
      </c>
      <c r="N393" s="83" t="str">
        <f>IF(SP_SUL!AM393="","*",SP_SUL!AM393)</f>
        <v>ZEV-ZPT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 hidden="1">
      <c r="A394" s="82">
        <f>IF(SP_SUL!B394="","*",SP_SUL!B394)</f>
        <v>46069</v>
      </c>
      <c r="B394" s="83" t="str">
        <f>IF(SP_SUL!X394="","*",SP_SUL!X394)</f>
        <v>Contrato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W61</v>
      </c>
      <c r="F394" s="83" t="str">
        <f>IF(SP_SUL!H394="","*",SP_SUL!H394)</f>
        <v>K67ZEV2</v>
      </c>
      <c r="G394" s="83" t="str">
        <f>IF(SP_SUL!M394="","*",SP_SUL!M394)</f>
        <v>ZXW-ZGP</v>
      </c>
      <c r="H394" s="116">
        <f>IF(SP_SUL!K394="","*",SP_SUL!K394)</f>
        <v>83.7</v>
      </c>
      <c r="I394" s="113">
        <f>IF(SP_SUL!O394="","*",SP_SUL!O394)</f>
        <v>0.33333333333333331</v>
      </c>
      <c r="J394" s="113">
        <f>IF(SP_SUL!P394="","*",SP_SUL!P394)</f>
        <v>4.1666666666666664E-2</v>
      </c>
      <c r="K394" s="83" t="str">
        <f>IF(SP_SUL!AK394="","*",SP_SUL!AK394)</f>
        <v>K67ZEV2</v>
      </c>
      <c r="L394" s="83" t="str">
        <f>IF(SP_SUL!AM394="","*",SP_SUL!AM394)</f>
        <v>ZXW-ZGP</v>
      </c>
      <c r="M394" s="83">
        <f>IF(SP_SUL!AP394="","*",SP_SUL!AP394)</f>
        <v>83.7</v>
      </c>
      <c r="N394" s="83" t="str">
        <f>IF(SP_SUL!AM394="","*",SP_SUL!AM394)</f>
        <v>ZXW-ZGP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 hidden="1">
      <c r="A395" s="82">
        <f>IF(SP_SUL!B395="","*",SP_SUL!B395)</f>
        <v>46069</v>
      </c>
      <c r="B395" s="83" t="str">
        <f>IF(SP_SUL!X395="","*",SP_SUL!X395)</f>
        <v>Contrato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W62</v>
      </c>
      <c r="F395" s="83" t="str">
        <f>IF(SP_SUL!H395="","*",SP_SUL!H395)</f>
        <v>ZDRZPT</v>
      </c>
      <c r="G395" s="83" t="str">
        <f>IF(SP_SUL!M395="","*",SP_SUL!M395)</f>
        <v>ZXW-ZGP</v>
      </c>
      <c r="H395" s="116">
        <f>IF(SP_SUL!K395="","*",SP_SUL!K395)</f>
        <v>83.7</v>
      </c>
      <c r="I395" s="113">
        <f>IF(SP_SUL!O395="","*",SP_SUL!O395)</f>
        <v>0.33333333333333331</v>
      </c>
      <c r="J395" s="113">
        <f>IF(SP_SUL!P395="","*",SP_SUL!P395)</f>
        <v>4.1666666666666664E-2</v>
      </c>
      <c r="K395" s="83" t="str">
        <f>IF(SP_SUL!AK395="","*",SP_SUL!AK395)</f>
        <v>ZDRZPT</v>
      </c>
      <c r="L395" s="83" t="str">
        <f>IF(SP_SUL!AM395="","*",SP_SUL!AM395)</f>
        <v>ZXW-ZGP</v>
      </c>
      <c r="M395" s="83">
        <f>IF(SP_SUL!AP395="","*",SP_SUL!AP395)</f>
        <v>83.7</v>
      </c>
      <c r="N395" s="83" t="str">
        <f>IF(SP_SUL!AM395="","*",SP_SUL!AM395)</f>
        <v>ZXW-ZGP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 hidden="1">
      <c r="A396" s="82">
        <f>IF(SP_SUL!B396="","*",SP_SUL!B396)</f>
        <v>46069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ZPT-ZPG</v>
      </c>
      <c r="E396" s="83" t="str">
        <f>IF(SP_SUL!D396="","*",SP_SUL!D396)</f>
        <v>EXPANSÃO TURMA 1</v>
      </c>
      <c r="F396" s="83" t="str">
        <f>IF(SP_SUL!H396="","*",SP_SUL!H396)</f>
        <v>-</v>
      </c>
      <c r="G396" s="83" t="str">
        <f>IF(SP_SUL!M396="","*",SP_SUL!M396)</f>
        <v>PAT-ZGM</v>
      </c>
      <c r="H396" s="116">
        <f>IF(SP_SUL!K396="","*",SP_SUL!K396)</f>
        <v>108.9</v>
      </c>
      <c r="I396" s="113">
        <f>IF(SP_SUL!O396="","*",SP_SUL!O396)</f>
        <v>0.35416666666666669</v>
      </c>
      <c r="J396" s="113">
        <f>IF(SP_SUL!P396="","*",SP_SUL!P396)</f>
        <v>6.25E-2</v>
      </c>
      <c r="K396" s="83" t="str">
        <f>IF(SP_SUL!AK396="","*",SP_SUL!AK396)</f>
        <v>-</v>
      </c>
      <c r="L396" s="83" t="str">
        <f>IF(SP_SUL!AM396="","*",SP_SUL!AM396)</f>
        <v>PAT-ZGM</v>
      </c>
      <c r="M396" s="83">
        <f>IF(SP_SUL!AP396="","*",SP_SUL!AP396)</f>
        <v>108.9</v>
      </c>
      <c r="N396" s="83" t="str">
        <f>IF(SP_SUL!AM396="","*",SP_SUL!AM396)</f>
        <v>PAT-ZGM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 hidden="1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 hidden="1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 hidden="1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 hidden="1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 hidden="1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 hidden="1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 hidden="1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 hidden="1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 hidden="1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 hidden="1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 hidden="1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 hidden="1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 hidden="1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 hidden="1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 hidden="1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 hidden="1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 hidden="1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 hidden="1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 hidden="1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 hidden="1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 hidden="1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 hidden="1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 hidden="1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 hidden="1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 hidden="1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 hidden="1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 hidden="1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 hidden="1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 hidden="1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 hidden="1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 hidden="1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 hidden="1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 hidden="1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 hidden="1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 hidden="1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 hidden="1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 hidden="1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 hidden="1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 hidden="1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 hidden="1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 hidden="1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 hidden="1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 hidden="1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 hidden="1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 hidden="1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 hidden="1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 hidden="1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 hidden="1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 hidden="1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 hidden="1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 hidden="1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 hidden="1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 hidden="1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 hidden="1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 hidden="1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 hidden="1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 hidden="1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 hidden="1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 hidden="1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 hidden="1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 hidden="1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 hidden="1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 hidden="1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 hidden="1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 hidden="1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 hidden="1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 hidden="1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 hidden="1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 hidden="1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 hidden="1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 hidden="1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 hidden="1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 hidden="1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 hidden="1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 hidden="1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 hidden="1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 hidden="1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 hidden="1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 hidden="1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 hidden="1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 hidden="1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 hidden="1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 hidden="1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 hidden="1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 hidden="1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 hidden="1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 hidden="1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 hidden="1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 hidden="1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 hidden="1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 hidden="1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 hidden="1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 hidden="1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 hidden="1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 hidden="1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 hidden="1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 hidden="1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 hidden="1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 hidden="1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 hidden="1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 hidden="1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 hidden="1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 hidden="1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 hidden="1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 hidden="1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 hidden="1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 hidden="1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 hidden="1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 hidden="1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 hidden="1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 hidden="1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 hidden="1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 hidden="1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 hidden="1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 hidden="1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 hidden="1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 hidden="1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 hidden="1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 hidden="1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 hidden="1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 hidden="1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 hidden="1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 hidden="1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 hidden="1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 hidden="1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 hidden="1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 hidden="1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 hidden="1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 hidden="1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 hidden="1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 hidden="1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 hidden="1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 hidden="1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 hidden="1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 hidden="1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 hidden="1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 hidden="1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 hidden="1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 hidden="1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 hidden="1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 hidden="1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 hidden="1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 hidden="1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 hidden="1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 hidden="1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 hidden="1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 hidden="1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 hidden="1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 hidden="1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 hidden="1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 hidden="1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 hidden="1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 hidden="1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 hidden="1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 hidden="1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 hidden="1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 hidden="1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 hidden="1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 hidden="1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 hidden="1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 hidden="1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 hidden="1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 hidden="1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 hidden="1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 hidden="1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 hidden="1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 hidden="1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 hidden="1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 hidden="1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 hidden="1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 hidden="1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 hidden="1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 hidden="1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 hidden="1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 hidden="1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 hidden="1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 hidden="1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 hidden="1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 hidden="1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 hidden="1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 hidden="1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 hidden="1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 hidden="1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 hidden="1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 hidden="1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 hidden="1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 hidden="1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 hidden="1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 hidden="1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 hidden="1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 hidden="1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 hidden="1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 hidden="1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 hidden="1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 hidden="1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 hidden="1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 hidden="1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 hidden="1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 hidden="1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 hidden="1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 hidden="1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 hidden="1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 hidden="1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 hidden="1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 hidden="1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 hidden="1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 hidden="1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 hidden="1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 hidden="1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 hidden="1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 hidden="1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 hidden="1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 hidden="1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 hidden="1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 hidden="1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 hidden="1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 hidden="1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 hidden="1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 hidden="1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 hidden="1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 hidden="1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 hidden="1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 hidden="1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 hidden="1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 hidden="1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 hidden="1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 hidden="1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 hidden="1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 hidden="1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 hidden="1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 hidden="1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 hidden="1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 hidden="1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 hidden="1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 hidden="1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 hidden="1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 hidden="1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 hidden="1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 hidden="1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 hidden="1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 hidden="1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 hidden="1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 hidden="1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 hidden="1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 hidden="1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 hidden="1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 hidden="1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 hidden="1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 hidden="1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 hidden="1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 hidden="1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 hidden="1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 hidden="1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 hidden="1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 hidden="1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 hidden="1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 hidden="1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 hidden="1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 hidden="1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 hidden="1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 hidden="1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 hidden="1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 hidden="1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 hidden="1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 hidden="1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 hidden="1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 hidden="1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 hidden="1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 hidden="1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 hidden="1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 hidden="1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 hidden="1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 hidden="1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 hidden="1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 hidden="1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 hidden="1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 hidden="1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 hidden="1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 hidden="1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 hidden="1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 hidden="1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 hidden="1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 hidden="1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 hidden="1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 hidden="1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 hidden="1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 hidden="1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 hidden="1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 hidden="1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 hidden="1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 hidden="1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 hidden="1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 hidden="1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 hidden="1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 hidden="1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 hidden="1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 hidden="1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 hidden="1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 hidden="1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 hidden="1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 hidden="1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 hidden="1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 hidden="1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 hidden="1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 hidden="1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 hidden="1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 hidden="1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 hidden="1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 hidden="1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 hidden="1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 hidden="1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 hidden="1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 hidden="1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 hidden="1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 hidden="1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 hidden="1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 hidden="1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 hidden="1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 hidden="1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 hidden="1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 hidden="1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 hidden="1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 hidden="1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 hidden="1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 hidden="1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 hidden="1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 hidden="1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 hidden="1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 hidden="1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 hidden="1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 hidden="1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 hidden="1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 hidden="1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 hidden="1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 hidden="1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 hidden="1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 hidden="1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 hidden="1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 hidden="1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 hidden="1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 hidden="1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 hidden="1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 hidden="1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 hidden="1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 hidden="1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 hidden="1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 hidden="1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 hidden="1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 hidden="1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 hidden="1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 hidden="1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 hidden="1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 hidden="1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 hidden="1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 hidden="1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 hidden="1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 hidden="1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 hidden="1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 hidden="1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 hidden="1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 hidden="1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 hidden="1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 hidden="1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 hidden="1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 hidden="1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 hidden="1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 hidden="1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 hidden="1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 hidden="1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 hidden="1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 hidden="1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 hidden="1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 hidden="1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 hidden="1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 hidden="1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 hidden="1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 hidden="1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 hidden="1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 hidden="1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 hidden="1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 hidden="1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 hidden="1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 hidden="1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 hidden="1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 hidden="1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 hidden="1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 hidden="1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 hidden="1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 hidden="1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 hidden="1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 hidden="1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 hidden="1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 hidden="1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 hidden="1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 hidden="1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 hidden="1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 hidden="1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 hidden="1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 hidden="1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 hidden="1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 hidden="1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 hidden="1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 hidden="1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 hidden="1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 hidden="1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 hidden="1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 hidden="1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 hidden="1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 hidden="1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 hidden="1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 hidden="1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 hidden="1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 hidden="1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 hidden="1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 hidden="1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 hidden="1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 hidden="1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 hidden="1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 hidden="1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 hidden="1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 hidden="1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 hidden="1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 hidden="1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 hidden="1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 hidden="1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 hidden="1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 hidden="1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 hidden="1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 hidden="1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 hidden="1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 hidden="1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 hidden="1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 hidden="1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 hidden="1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 hidden="1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 hidden="1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 hidden="1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 hidden="1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 hidden="1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 hidden="1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 hidden="1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 hidden="1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 hidden="1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 hidden="1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 hidden="1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 hidden="1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 hidden="1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 hidden="1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 hidden="1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 hidden="1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 hidden="1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 hidden="1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 hidden="1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 hidden="1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 hidden="1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 hidden="1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 hidden="1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 hidden="1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 hidden="1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 hidden="1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 hidden="1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 hidden="1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 hidden="1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 hidden="1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 hidden="1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 hidden="1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 hidden="1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 hidden="1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 hidden="1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 hidden="1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 hidden="1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 hidden="1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 hidden="1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 hidden="1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 hidden="1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 hidden="1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 hidden="1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 hidden="1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 hidden="1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 hidden="1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 hidden="1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 hidden="1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 hidden="1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 hidden="1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 hidden="1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 hidden="1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 hidden="1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 hidden="1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 hidden="1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 hidden="1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 hidden="1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 hidden="1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 hidden="1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 hidden="1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 hidden="1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 hidden="1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 hidden="1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 hidden="1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 hidden="1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 hidden="1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 hidden="1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 hidden="1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 hidden="1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 hidden="1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 hidden="1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 hidden="1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 hidden="1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 hidden="1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 hidden="1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 hidden="1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 hidden="1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 hidden="1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 hidden="1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 hidden="1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 hidden="1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 hidden="1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 hidden="1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 hidden="1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 hidden="1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 hidden="1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 hidden="1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 hidden="1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 hidden="1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 hidden="1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 hidden="1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 hidden="1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 hidden="1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 hidden="1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 hidden="1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 hidden="1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 hidden="1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 hidden="1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 hidden="1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 hidden="1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 hidden="1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 hidden="1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 hidden="1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 hidden="1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 hidden="1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 hidden="1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 hidden="1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 hidden="1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 hidden="1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 hidden="1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 hidden="1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 hidden="1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 hidden="1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 hidden="1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 hidden="1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 hidden="1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 hidden="1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 hidden="1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 hidden="1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 hidden="1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 hidden="1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 hidden="1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 hidden="1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 hidden="1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 hidden="1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 hidden="1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 hidden="1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 hidden="1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 hidden="1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 hidden="1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 hidden="1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 hidden="1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 hidden="1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 hidden="1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 hidden="1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 hidden="1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 hidden="1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 hidden="1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 hidden="1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 hidden="1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 hidden="1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 hidden="1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 hidden="1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 hidden="1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 hidden="1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 hidden="1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 hidden="1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 hidden="1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 hidden="1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 hidden="1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 hidden="1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 hidden="1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 hidden="1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 hidden="1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 hidden="1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 hidden="1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 hidden="1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 hidden="1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 hidden="1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 hidden="1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 hidden="1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 hidden="1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 hidden="1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 hidden="1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 hidden="1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 hidden="1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 hidden="1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 hidden="1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 hidden="1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 hidden="1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 hidden="1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 hidden="1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 hidden="1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 hidden="1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 hidden="1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 hidden="1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 hidden="1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 hidden="1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 hidden="1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 hidden="1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 hidden="1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 hidden="1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 hidden="1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 hidden="1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 hidden="1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 hidden="1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 hidden="1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 hidden="1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 hidden="1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 hidden="1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 hidden="1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 hidden="1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 hidden="1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 hidden="1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 hidden="1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 hidden="1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 hidden="1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 hidden="1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 hidden="1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 hidden="1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 hidden="1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 hidden="1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 hidden="1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 hidden="1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 hidden="1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 hidden="1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 hidden="1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 hidden="1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 hidden="1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 hidden="1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 hidden="1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 hidden="1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 hidden="1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 hidden="1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 hidden="1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 hidden="1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 hidden="1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 hidden="1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 hidden="1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 hidden="1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G1061" sqref="G1061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4"/>
      <c r="B1" s="225"/>
      <c r="C1" s="22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7" t="s">
        <v>674</v>
      </c>
      <c r="Q1" s="228"/>
      <c r="R1" s="111"/>
      <c r="S1" s="84"/>
      <c r="T1" s="86"/>
      <c r="U1" s="229" t="s">
        <v>1295</v>
      </c>
      <c r="V1" s="229"/>
      <c r="W1" s="229"/>
    </row>
    <row r="2" spans="1:23" ht="15" customHeight="1">
      <c r="A2" s="87" t="s">
        <v>1296</v>
      </c>
      <c r="B2" s="87" t="s">
        <v>1290</v>
      </c>
      <c r="C2" s="87" t="s">
        <v>411</v>
      </c>
      <c r="D2" s="88" t="s">
        <v>626</v>
      </c>
      <c r="E2" s="88" t="s">
        <v>4</v>
      </c>
      <c r="F2" s="88" t="s">
        <v>1289</v>
      </c>
      <c r="G2" s="88" t="s">
        <v>472</v>
      </c>
      <c r="H2" s="88" t="s">
        <v>615</v>
      </c>
      <c r="I2" s="88" t="s">
        <v>617</v>
      </c>
      <c r="J2" s="88" t="s">
        <v>618</v>
      </c>
      <c r="K2" s="88" t="s">
        <v>621</v>
      </c>
      <c r="L2" s="88" t="s">
        <v>5</v>
      </c>
      <c r="M2" s="124" t="s">
        <v>1</v>
      </c>
      <c r="N2" s="112" t="s">
        <v>619</v>
      </c>
      <c r="O2" s="112" t="s">
        <v>620</v>
      </c>
      <c r="P2" s="89" t="s">
        <v>622</v>
      </c>
      <c r="Q2" s="89" t="s">
        <v>623</v>
      </c>
      <c r="R2" s="112" t="s">
        <v>624</v>
      </c>
      <c r="S2" s="90" t="s">
        <v>1297</v>
      </c>
      <c r="T2" s="91" t="s">
        <v>629</v>
      </c>
      <c r="U2" s="138">
        <f ca="1">TODAY()-1</f>
        <v>46066</v>
      </c>
      <c r="V2" s="138">
        <f ca="1">U2-1</f>
        <v>46065</v>
      </c>
      <c r="W2" s="138">
        <f ca="1">V2-1</f>
        <v>46064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>
        <f ca="1">_xlfn.XLOOKUP(G5&amp;$U$2,BS_CONTROLE[CHAVE],BS_CONTROLE[Quantidade_11],"-")</f>
        <v>0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4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1</v>
      </c>
      <c r="W9" s="137">
        <f ca="1">_xlfn.XLOOKUP(G9&amp;$W$2,BS_CONTROLE[CHAVE],BS_CONTROLE[Quantidade_11],"-")</f>
        <v>1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3</v>
      </c>
      <c r="V10" s="137">
        <f ca="1">_xlfn.XLOOKUP(G10&amp;$V$2,BS_CONTROLE[CHAVE],BS_CONTROLE[Quantidade_11],"-")</f>
        <v>2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460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>
        <f ca="1">_xlfn.XLOOKUP(G19&amp;$U$2,BS_CONTROLE[CHAVE],BS_CONTROLE[Quantidade_11],"-")</f>
        <v>0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4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0</v>
      </c>
      <c r="V24" s="137">
        <f ca="1">_xlfn.XLOOKUP(G24&amp;$V$2,BS_CONTROLE[CHAVE],BS_CONTROLE[Quantidade_11],"-")</f>
        <v>0</v>
      </c>
      <c r="W24" s="137">
        <f ca="1">_xlfn.XLOOKUP(G24&amp;$W$2,BS_CONTROLE[CHAVE],BS_CONTROLE[Quantidade_11],"-")</f>
        <v>810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>
        <f ca="1">_xlfn.XLOOKUP(G25&amp;$V$2,BS_CONTROLE[CHAVE],BS_CONTROLE[Quantidade_11],"-")</f>
        <v>0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1</v>
      </c>
      <c r="V26" s="137">
        <f ca="1">_xlfn.XLOOKUP(G26&amp;$V$2,BS_CONTROLE[CHAVE],BS_CONTROLE[Quantidade_11],"-")</f>
        <v>0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>
        <f ca="1">_xlfn.XLOOKUP(G30&amp;$V$2,BS_CONTROLE[CHAVE],BS_CONTROLE[Quantidade_11],"-")</f>
        <v>45</v>
      </c>
      <c r="W30" s="137">
        <f ca="1">_xlfn.XLOOKUP(G30&amp;$W$2,BS_CONTROLE[CHAVE],BS_CONTROLE[Quantidade_11],"-")</f>
        <v>0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>
        <f ca="1">_xlfn.XLOOKUP(G31&amp;$V$2,BS_CONTROLE[CHAVE],BS_CONTROLE[Quantidade_11],"-")</f>
        <v>45</v>
      </c>
      <c r="W31" s="137">
        <f ca="1">_xlfn.XLOOKUP(G31&amp;$W$2,BS_CONTROLE[CHAVE],BS_CONTROLE[Quantidade_11],"-")</f>
        <v>0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>
        <f ca="1">_xlfn.XLOOKUP(G34&amp;$V$2,BS_CONTROLE[CHAVE],BS_CONTROLE[Quantidade_11],"-")</f>
        <v>1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1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3</v>
      </c>
      <c r="V37" s="137">
        <f ca="1">_xlfn.XLOOKUP(G37&amp;$V$2,BS_CONTROLE[CHAVE],BS_CONTROLE[Quantidade_11],"-")</f>
        <v>2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>
        <f ca="1">_xlfn.XLOOKUP(G41&amp;$V$2,BS_CONTROLE[CHAVE],BS_CONTROLE[Quantidade_11],"-")</f>
        <v>1</v>
      </c>
      <c r="W41" s="137">
        <f ca="1">_xlfn.XLOOKUP(G41&amp;$W$2,BS_CONTROLE[CHAVE],BS_CONTROLE[Quantidade_11],"-")</f>
        <v>1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3</v>
      </c>
      <c r="V43" s="137">
        <f ca="1">_xlfn.XLOOKUP(G43&amp;$V$2,BS_CONTROLE[CHAVE],BS_CONTROLE[Quantidade_11],"-")</f>
        <v>2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3</v>
      </c>
      <c r="V44" s="137">
        <f ca="1">_xlfn.XLOOKUP(G44&amp;$V$2,BS_CONTROLE[CHAVE],BS_CONTROLE[Quantidade_11],"-")</f>
        <v>2</v>
      </c>
      <c r="W44" s="137">
        <f ca="1">_xlfn.XLOOKUP(G44&amp;$W$2,BS_CONTROLE[CHAVE],BS_CONTROLE[Quantidade_11],"-")</f>
        <v>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>
        <f ca="1">_xlfn.XLOOKUP(G45&amp;$V$2,BS_CONTROLE[CHAVE],BS_CONTROLE[Quantidade_11],"-")</f>
        <v>1</v>
      </c>
      <c r="W45" s="137">
        <f ca="1">_xlfn.XLOOKUP(G45&amp;$W$2,BS_CONTROLE[CHAVE],BS_CONTROLE[Quantidade_11],"-")</f>
        <v>1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0</v>
      </c>
      <c r="V53" s="137">
        <f ca="1">_xlfn.XLOOKUP(G53&amp;$V$2,BS_CONTROLE[CHAVE],BS_CONTROLE[Quantidade_11],"-")</f>
        <v>460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>
        <f ca="1">_xlfn.XLOOKUP(G54&amp;$U$2,BS_CONTROLE[CHAVE],BS_CONTROLE[Quantidade_11],"-")</f>
        <v>0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4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0</v>
      </c>
      <c r="V57" s="137">
        <f ca="1">_xlfn.XLOOKUP(G57&amp;$V$2,BS_CONTROLE[CHAVE],BS_CONTROLE[Quantidade_11],"-")</f>
        <v>0</v>
      </c>
      <c r="W57" s="137">
        <f ca="1">_xlfn.XLOOKUP(G57&amp;$W$2,BS_CONTROLE[CHAVE],BS_CONTROLE[Quantidade_11],"-")</f>
        <v>810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0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1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1</v>
      </c>
      <c r="V61" s="137">
        <f ca="1">_xlfn.XLOOKUP(G61&amp;$V$2,BS_CONTROLE[CHAVE],BS_CONTROLE[Quantidade_11],"-")</f>
        <v>0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1</v>
      </c>
      <c r="V62" s="137">
        <f ca="1">_xlfn.XLOOKUP(G62&amp;$V$2,BS_CONTROLE[CHAVE],BS_CONTROLE[Quantidade_11],"-")</f>
        <v>0</v>
      </c>
      <c r="W62" s="137">
        <f ca="1">_xlfn.XLOOKUP(G62&amp;$W$2,BS_CONTROLE[CHAVE],BS_CONTROLE[Quantidade_11],"-")</f>
        <v>0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>
        <f ca="1">_xlfn.XLOOKUP(G64&amp;$U$2,BS_CONTROLE[CHAVE],BS_CONTROLE[Quantidade_11],"-")</f>
        <v>0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>
        <f ca="1">_xlfn.XLOOKUP(G67&amp;$U$2,BS_CONTROLE[CHAVE],BS_CONTROLE[Quantidade_11],"-")</f>
        <v>0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>
        <f ca="1">_xlfn.XLOOKUP(G68&amp;$U$2,BS_CONTROLE[CHAVE],BS_CONTROLE[Quantidade_11],"-")</f>
        <v>0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>
        <f ca="1">_xlfn.XLOOKUP(G69&amp;$V$2,BS_CONTROLE[CHAVE],BS_CONTROLE[Quantidade_11],"-")</f>
        <v>1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>
        <f ca="1">_xlfn.XLOOKUP(G71&amp;$U$2,BS_CONTROLE[CHAVE],BS_CONTROLE[Quantidade_11],"-")</f>
        <v>0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3</v>
      </c>
      <c r="V72" s="137">
        <f ca="1">_xlfn.XLOOKUP(G72&amp;$V$2,BS_CONTROLE[CHAVE],BS_CONTROLE[Quantidade_11],"-")</f>
        <v>2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>
        <f ca="1">_xlfn.XLOOKUP(G73&amp;$U$2,BS_CONTROLE[CHAVE],BS_CONTROLE[Quantidade_11],"-")</f>
        <v>0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3</v>
      </c>
      <c r="V75" s="137">
        <f ca="1">_xlfn.XLOOKUP(G75&amp;$V$2,BS_CONTROLE[CHAVE],BS_CONTROLE[Quantidade_11],"-")</f>
        <v>2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3</v>
      </c>
      <c r="V76" s="137">
        <f ca="1">_xlfn.XLOOKUP(G76&amp;$V$2,BS_CONTROLE[CHAVE],BS_CONTROLE[Quantidade_11],"-")</f>
        <v>2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0</v>
      </c>
      <c r="V77" s="137">
        <f ca="1">_xlfn.XLOOKUP(G77&amp;$V$2,BS_CONTROLE[CHAVE],BS_CONTROLE[Quantidade_11],"-")</f>
        <v>1</v>
      </c>
      <c r="W77" s="137">
        <f ca="1">_xlfn.XLOOKUP(G77&amp;$W$2,BS_CONTROLE[CHAVE],BS_CONTROLE[Quantidade_11],"-")</f>
        <v>1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>
        <f ca="1">_xlfn.XLOOKUP(G84&amp;$V$2,BS_CONTROLE[CHAVE],BS_CONTROLE[Quantidade_11],"-")</f>
        <v>0</v>
      </c>
      <c r="W84" s="137">
        <f ca="1">_xlfn.XLOOKUP(G84&amp;$W$2,BS_CONTROLE[CHAVE],BS_CONTROLE[Quantidade_11],"-")</f>
        <v>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460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4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0</v>
      </c>
      <c r="V88" s="137">
        <f ca="1">_xlfn.XLOOKUP(G88&amp;$V$2,BS_CONTROLE[CHAVE],BS_CONTROLE[Quantidade_11],"-")</f>
        <v>0</v>
      </c>
      <c r="W88" s="137">
        <f ca="1">_xlfn.XLOOKUP(G88&amp;$W$2,BS_CONTROLE[CHAVE],BS_CONTROLE[Quantidade_11],"-")</f>
        <v>810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>
        <f ca="1">_xlfn.XLOOKUP(G89&amp;$V$2,BS_CONTROLE[CHAVE],BS_CONTROLE[Quantidade_11],"-")</f>
        <v>0</v>
      </c>
      <c r="W89" s="137">
        <f ca="1">_xlfn.XLOOKUP(G89&amp;$W$2,BS_CONTROLE[CHAVE],BS_CONTROLE[Quantidade_11],"-")</f>
        <v>0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>
        <f ca="1">_xlfn.XLOOKUP(G90&amp;$U$2,BS_CONTROLE[CHAVE],BS_CONTROLE[Quantidade_11],"-")</f>
        <v>0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1</v>
      </c>
      <c r="V91" s="137">
        <f ca="1">_xlfn.XLOOKUP(G91&amp;$V$2,BS_CONTROLE[CHAVE],BS_CONTROLE[Quantidade_11],"-")</f>
        <v>0</v>
      </c>
      <c r="W91" s="137">
        <f ca="1">_xlfn.XLOOKUP(G91&amp;$W$2,BS_CONTROLE[CHAVE],BS_CONTROLE[Quantidade_11],"-")</f>
        <v>0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 t="str">
        <f ca="1">_xlfn.XLOOKUP(G96&amp;$U$2,BS_CONTROLE[CHAVE],BS_CONTROLE[Quantidade_11],"-")</f>
        <v>-</v>
      </c>
      <c r="V96" s="137">
        <f ca="1">_xlfn.XLOOKUP(G96&amp;$V$2,BS_CONTROLE[CHAVE],BS_CONTROLE[Quantidade_11],"-")</f>
        <v>53</v>
      </c>
      <c r="W96" s="137">
        <f ca="1">_xlfn.XLOOKUP(G96&amp;$W$2,BS_CONTROLE[CHAVE],BS_CONTROLE[Quantidade_11],"-")</f>
        <v>104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>
        <f ca="1">_xlfn.XLOOKUP(G97&amp;$U$2,BS_CONTROLE[CHAVE],BS_CONTROLE[Quantidade_11],"-")</f>
        <v>0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3</v>
      </c>
      <c r="V98" s="137">
        <f ca="1">_xlfn.XLOOKUP(G98&amp;$V$2,BS_CONTROLE[CHAVE],BS_CONTROLE[Quantidade_11],"-")</f>
        <v>2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1</v>
      </c>
      <c r="V99" s="137">
        <f ca="1">_xlfn.XLOOKUP(G99&amp;$V$2,BS_CONTROLE[CHAVE],BS_CONTROLE[Quantidade_11],"-")</f>
        <v>1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3</v>
      </c>
      <c r="V102" s="137">
        <f ca="1">_xlfn.XLOOKUP(G102&amp;$V$2,BS_CONTROLE[CHAVE],BS_CONTROLE[Quantidade_11],"-")</f>
        <v>2</v>
      </c>
      <c r="W102" s="137">
        <f ca="1">_xlfn.XLOOKUP(G102&amp;$W$2,BS_CONTROLE[CHAVE],BS_CONTROLE[Quantidade_11],"-")</f>
        <v>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3</v>
      </c>
      <c r="V103" s="137">
        <f ca="1">_xlfn.XLOOKUP(G103&amp;$V$2,BS_CONTROLE[CHAVE],BS_CONTROLE[Quantidade_11],"-")</f>
        <v>2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>
        <f ca="1">_xlfn.XLOOKUP(G104&amp;$V$2,BS_CONTROLE[CHAVE],BS_CONTROLE[Quantidade_11],"-")</f>
        <v>1</v>
      </c>
      <c r="W104" s="137">
        <f ca="1">_xlfn.XLOOKUP(G104&amp;$W$2,BS_CONTROLE[CHAVE],BS_CONTROLE[Quantidade_11],"-")</f>
        <v>1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0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460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4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0</v>
      </c>
      <c r="W114" s="137">
        <f ca="1">_xlfn.XLOOKUP(G114&amp;$W$2,BS_CONTROLE[CHAVE],BS_CONTROLE[Quantidade_11],"-")</f>
        <v>810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>
        <f ca="1">_xlfn.XLOOKUP(G115&amp;$V$2,BS_CONTROLE[CHAVE],BS_CONTROLE[Quantidade_11],"-")</f>
        <v>0</v>
      </c>
      <c r="W115" s="137">
        <f ca="1">_xlfn.XLOOKUP(G115&amp;$W$2,BS_CONTROLE[CHAVE],BS_CONTROLE[Quantidade_11],"-")</f>
        <v>0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1</v>
      </c>
      <c r="V116" s="137">
        <f ca="1">_xlfn.XLOOKUP(G116&amp;$V$2,BS_CONTROLE[CHAVE],BS_CONTROLE[Quantidade_11],"-")</f>
        <v>0</v>
      </c>
      <c r="W116" s="137">
        <f ca="1">_xlfn.XLOOKUP(G116&amp;$W$2,BS_CONTROLE[CHAVE],BS_CONTROLE[Quantidade_11],"-")</f>
        <v>0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 t="str">
        <f ca="1">_xlfn.XLOOKUP(G118&amp;$U$2,BS_CONTROLE[CHAVE],BS_CONTROLE[Quantidade_11],"-")</f>
        <v>-</v>
      </c>
      <c r="V118" s="137">
        <f ca="1">_xlfn.XLOOKUP(G118&amp;$V$2,BS_CONTROLE[CHAVE],BS_CONTROLE[Quantidade_11],"-")</f>
        <v>45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1</v>
      </c>
      <c r="V121" s="137">
        <f ca="1">_xlfn.XLOOKUP(G121&amp;$V$2,BS_CONTROLE[CHAVE],BS_CONTROLE[Quantidade_11],"-")</f>
        <v>1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6.25E-2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 t="str">
        <f ca="1">_xlfn.XLOOKUP(G122&amp;$U$2,BS_CONTROLE[CHAVE],BS_CONTROLE[Quantidade_11],"-")</f>
        <v>-</v>
      </c>
      <c r="V122" s="137">
        <f ca="1">_xlfn.XLOOKUP(G122&amp;$V$2,BS_CONTROLE[CHAVE],BS_CONTROLE[Quantidade_11],"-")</f>
        <v>53</v>
      </c>
      <c r="W122" s="137">
        <f ca="1">_xlfn.XLOOKUP(G122&amp;$W$2,BS_CONTROLE[CHAVE],BS_CONTROLE[Quantidade_11],"-")</f>
        <v>104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>
        <f ca="1">_xlfn.XLOOKUP(G123&amp;$U$2,BS_CONTROLE[CHAVE],BS_CONTROLE[Quantidade_11],"-")</f>
        <v>0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3</v>
      </c>
      <c r="V125" s="137">
        <f ca="1">_xlfn.XLOOKUP(G125&amp;$V$2,BS_CONTROLE[CHAVE],BS_CONTROLE[Quantidade_11],"-")</f>
        <v>2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3</v>
      </c>
      <c r="V128" s="137">
        <f ca="1">_xlfn.XLOOKUP(G128&amp;$V$2,BS_CONTROLE[CHAVE],BS_CONTROLE[Quantidade_11],"-")</f>
        <v>2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3</v>
      </c>
      <c r="V129" s="137">
        <f ca="1">_xlfn.XLOOKUP(G129&amp;$V$2,BS_CONTROLE[CHAVE],BS_CONTROLE[Quantidade_11],"-")</f>
        <v>2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0</v>
      </c>
      <c r="V130" s="137">
        <f ca="1">_xlfn.XLOOKUP(G130&amp;$V$2,BS_CONTROLE[CHAVE],BS_CONTROLE[Quantidade_11],"-")</f>
        <v>1</v>
      </c>
      <c r="W130" s="137">
        <f ca="1">_xlfn.XLOOKUP(G130&amp;$W$2,BS_CONTROLE[CHAVE],BS_CONTROLE[Quantidade_11],"-")</f>
        <v>1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1</v>
      </c>
      <c r="V133" s="137">
        <f ca="1">_xlfn.XLOOKUP(G133&amp;$V$2,BS_CONTROLE[CHAVE],BS_CONTROLE[Quantidade_11],"-")</f>
        <v>0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1</v>
      </c>
      <c r="V134" s="137">
        <f ca="1">_xlfn.XLOOKUP(G134&amp;$V$2,BS_CONTROLE[CHAVE],BS_CONTROLE[Quantidade_11],"-")</f>
        <v>0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0</v>
      </c>
      <c r="V139" s="137">
        <f ca="1">_xlfn.XLOOKUP(G139&amp;$V$2,BS_CONTROLE[CHAVE],BS_CONTROLE[Quantidade_11],"-")</f>
        <v>460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4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0</v>
      </c>
      <c r="V142" s="137">
        <f ca="1">_xlfn.XLOOKUP(G142&amp;$V$2,BS_CONTROLE[CHAVE],BS_CONTROLE[Quantidade_11],"-")</f>
        <v>0</v>
      </c>
      <c r="W142" s="137">
        <f ca="1">_xlfn.XLOOKUP(G142&amp;$W$2,BS_CONTROLE[CHAVE],BS_CONTROLE[Quantidade_11],"-")</f>
        <v>810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 t="str">
        <f ca="1">_xlfn.XLOOKUP(G144&amp;$U$2,BS_CONTROLE[CHAVE],BS_CONTROLE[Quantidade_11],"-")</f>
        <v>-</v>
      </c>
      <c r="V144" s="137">
        <f ca="1">_xlfn.XLOOKUP(G144&amp;$V$2,BS_CONTROLE[CHAVE],BS_CONTROLE[Quantidade_11],"-")</f>
        <v>45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>
        <f ca="1">_xlfn.XLOOKUP(G146&amp;$U$2,BS_CONTROLE[CHAVE],BS_CONTROLE[Quantidade_11],"-")</f>
        <v>0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1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>
        <f ca="1">_xlfn.XLOOKUP(G149&amp;$U$2,BS_CONTROLE[CHAVE],BS_CONTROLE[Quantidade_11],"-")</f>
        <v>0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1</v>
      </c>
      <c r="V150" s="137">
        <f ca="1">_xlfn.XLOOKUP(G150&amp;$V$2,BS_CONTROLE[CHAVE],BS_CONTROLE[Quantidade_11],"-")</f>
        <v>1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 t="str">
        <f ca="1">_xlfn.XLOOKUP(G152&amp;$U$2,BS_CONTROLE[CHAVE],BS_CONTROLE[Quantidade_11],"-")</f>
        <v>-</v>
      </c>
      <c r="V152" s="137">
        <f ca="1">_xlfn.XLOOKUP(G152&amp;$V$2,BS_CONTROLE[CHAVE],BS_CONTROLE[Quantidade_11],"-")</f>
        <v>53</v>
      </c>
      <c r="W152" s="137">
        <f ca="1">_xlfn.XLOOKUP(G152&amp;$W$2,BS_CONTROLE[CHAVE],BS_CONTROLE[Quantidade_11],"-")</f>
        <v>104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>
        <f ca="1">_xlfn.XLOOKUP(G153&amp;$U$2,BS_CONTROLE[CHAVE],BS_CONTROLE[Quantidade_11],"-")</f>
        <v>0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>
        <f ca="1">_xlfn.XLOOKUP(G154&amp;$U$2,BS_CONTROLE[CHAVE],BS_CONTROLE[Quantidade_11],"-")</f>
        <v>1</v>
      </c>
      <c r="V154" s="137">
        <f ca="1">_xlfn.XLOOKUP(G154&amp;$V$2,BS_CONTROLE[CHAVE],BS_CONTROLE[Quantidade_11],"-")</f>
        <v>0</v>
      </c>
      <c r="W154" s="137">
        <f ca="1">_xlfn.XLOOKUP(G154&amp;$W$2,BS_CONTROLE[CHAVE],BS_CONTROLE[Quantidade_11],"-")</f>
        <v>0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3</v>
      </c>
      <c r="V156" s="137">
        <f ca="1">_xlfn.XLOOKUP(G156&amp;$V$2,BS_CONTROLE[CHAVE],BS_CONTROLE[Quantidade_11],"-")</f>
        <v>2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3</v>
      </c>
      <c r="V159" s="137">
        <f ca="1">_xlfn.XLOOKUP(G159&amp;$V$2,BS_CONTROLE[CHAVE],BS_CONTROLE[Quantidade_11],"-")</f>
        <v>2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>
        <f ca="1">_xlfn.XLOOKUP(G160&amp;$V$2,BS_CONTROLE[CHAVE],BS_CONTROLE[Quantidade_11],"-")</f>
        <v>1</v>
      </c>
      <c r="W160" s="137">
        <f ca="1">_xlfn.XLOOKUP(G160&amp;$W$2,BS_CONTROLE[CHAVE],BS_CONTROLE[Quantidade_11],"-")</f>
        <v>1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4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810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1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1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>
        <f ca="1">_xlfn.XLOOKUP(G174&amp;$U$2,BS_CONTROLE[CHAVE],BS_CONTROLE[Quantidade_11],"-")</f>
        <v>0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>
        <f ca="1">_xlfn.XLOOKUP(G176&amp;$U$2,BS_CONTROLE[CHAVE],BS_CONTROLE[Quantidade_11],"-")</f>
        <v>0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1</v>
      </c>
      <c r="V178" s="137">
        <f ca="1">_xlfn.XLOOKUP(G178&amp;$V$2,BS_CONTROLE[CHAVE],BS_CONTROLE[Quantidade_11],"-")</f>
        <v>0</v>
      </c>
      <c r="W178" s="137">
        <f ca="1">_xlfn.XLOOKUP(G178&amp;$W$2,BS_CONTROLE[CHAVE],BS_CONTROLE[Quantidade_11],"-")</f>
        <v>0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>
        <f ca="1">_xlfn.XLOOKUP(G181&amp;$U$2,BS_CONTROLE[CHAVE],BS_CONTROLE[Quantidade_11],"-")</f>
        <v>1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>
        <f ca="1">_xlfn.XLOOKUP(G182&amp;$U$2,BS_CONTROLE[CHAVE],BS_CONTROLE[Quantidade_11],"-")</f>
        <v>0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1</v>
      </c>
      <c r="V184" s="137">
        <f ca="1">_xlfn.XLOOKUP(G184&amp;$V$2,BS_CONTROLE[CHAVE],BS_CONTROLE[Quantidade_11],"-")</f>
        <v>1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>
        <f ca="1">_xlfn.XLOOKUP(G185&amp;$U$2,BS_CONTROLE[CHAVE],BS_CONTROLE[Quantidade_11],"-")</f>
        <v>1</v>
      </c>
      <c r="V185" s="137">
        <f ca="1">_xlfn.XLOOKUP(G185&amp;$V$2,BS_CONTROLE[CHAVE],BS_CONTROLE[Quantidade_11],"-")</f>
        <v>0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 t="str">
        <f ca="1">_xlfn.XLOOKUP(G186&amp;$U$2,BS_CONTROLE[CHAVE],BS_CONTROLE[Quantidade_11],"-")</f>
        <v>-</v>
      </c>
      <c r="V186" s="137">
        <f ca="1">_xlfn.XLOOKUP(G186&amp;$V$2,BS_CONTROLE[CHAVE],BS_CONTROLE[Quantidade_11],"-")</f>
        <v>53</v>
      </c>
      <c r="W186" s="137">
        <f ca="1">_xlfn.XLOOKUP(G186&amp;$W$2,BS_CONTROLE[CHAVE],BS_CONTROLE[Quantidade_11],"-")</f>
        <v>104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1</v>
      </c>
      <c r="V187" s="137">
        <f ca="1">_xlfn.XLOOKUP(G187&amp;$V$2,BS_CONTROLE[CHAVE],BS_CONTROLE[Quantidade_11],"-")</f>
        <v>1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3</v>
      </c>
      <c r="V188" s="137">
        <f ca="1">_xlfn.XLOOKUP(G188&amp;$V$2,BS_CONTROLE[CHAVE],BS_CONTROLE[Quantidade_11],"-")</f>
        <v>2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4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>
        <f ca="1">_xlfn.XLOOKUP(G191&amp;$U$2,BS_CONTROLE[CHAVE],BS_CONTROLE[Quantidade_11],"-")</f>
        <v>0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 t="str">
        <f ca="1">_xlfn.XLOOKUP(G192&amp;$U$2,BS_CONTROLE[CHAVE],BS_CONTROLE[Quantidade_11],"-")</f>
        <v>-</v>
      </c>
      <c r="V192" s="137">
        <f ca="1">_xlfn.XLOOKUP(G192&amp;$V$2,BS_CONTROLE[CHAVE],BS_CONTROLE[Quantidade_11],"-")</f>
        <v>53</v>
      </c>
      <c r="W192" s="137">
        <f ca="1">_xlfn.XLOOKUP(G192&amp;$W$2,BS_CONTROLE[CHAVE],BS_CONTROLE[Quantidade_11],"-")</f>
        <v>104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3</v>
      </c>
      <c r="V193" s="137">
        <f ca="1">_xlfn.XLOOKUP(G193&amp;$V$2,BS_CONTROLE[CHAVE],BS_CONTROLE[Quantidade_11],"-")</f>
        <v>2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>
        <f ca="1">_xlfn.XLOOKUP(G194&amp;$V$2,BS_CONTROLE[CHAVE],BS_CONTROLE[Quantidade_11],"-")</f>
        <v>1</v>
      </c>
      <c r="W194" s="137">
        <f ca="1">_xlfn.XLOOKUP(G194&amp;$W$2,BS_CONTROLE[CHAVE],BS_CONTROLE[Quantidade_11],"-")</f>
        <v>1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0</v>
      </c>
      <c r="V196" s="137">
        <f ca="1">_xlfn.XLOOKUP(G196&amp;$V$2,BS_CONTROLE[CHAVE],BS_CONTROLE[Quantidade_11],"-")</f>
        <v>0</v>
      </c>
      <c r="W196" s="137">
        <f ca="1">_xlfn.XLOOKUP(G196&amp;$W$2,BS_CONTROLE[CHAVE],BS_CONTROLE[Quantidade_11],"-")</f>
        <v>0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>
        <f ca="1">_xlfn.XLOOKUP(G198&amp;$W$2,BS_CONTROLE[CHAVE],BS_CONTROLE[Quantidade_11],"-")</f>
        <v>0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0</v>
      </c>
      <c r="V199" s="137">
        <f ca="1">_xlfn.XLOOKUP(G199&amp;$V$2,BS_CONTROLE[CHAVE],BS_CONTROLE[Quantidade_11],"-")</f>
        <v>0</v>
      </c>
      <c r="W199" s="137">
        <f ca="1">_xlfn.XLOOKUP(G199&amp;$W$2,BS_CONTROLE[CHAVE],BS_CONTROLE[Quantidade_11],"-")</f>
        <v>0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0</v>
      </c>
      <c r="V200" s="137">
        <f ca="1">_xlfn.XLOOKUP(G200&amp;$V$2,BS_CONTROLE[CHAVE],BS_CONTROLE[Quantidade_11],"-")</f>
        <v>460</v>
      </c>
      <c r="W200" s="137">
        <f ca="1">_xlfn.XLOOKUP(G200&amp;$W$2,BS_CONTROLE[CHAVE],BS_CONTROLE[Quantidade_11],"-")</f>
        <v>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4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0</v>
      </c>
      <c r="V204" s="137">
        <f ca="1">_xlfn.XLOOKUP(G204&amp;$V$2,BS_CONTROLE[CHAVE],BS_CONTROLE[Quantidade_11],"-")</f>
        <v>0</v>
      </c>
      <c r="W204" s="137">
        <f ca="1">_xlfn.XLOOKUP(G204&amp;$W$2,BS_CONTROLE[CHAVE],BS_CONTROLE[Quantidade_11],"-")</f>
        <v>810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>
        <f ca="1">_xlfn.XLOOKUP(G205&amp;$U$2,BS_CONTROLE[CHAVE],BS_CONTROLE[Quantidade_11],"-")</f>
        <v>312</v>
      </c>
      <c r="V205" s="137">
        <f ca="1">_xlfn.XLOOKUP(G205&amp;$V$2,BS_CONTROLE[CHAVE],BS_CONTROLE[Quantidade_11],"-")</f>
        <v>312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1</v>
      </c>
      <c r="V206" s="137">
        <f ca="1">_xlfn.XLOOKUP(G206&amp;$V$2,BS_CONTROLE[CHAVE],BS_CONTROLE[Quantidade_11],"-")</f>
        <v>0</v>
      </c>
      <c r="W206" s="137">
        <f ca="1">_xlfn.XLOOKUP(G206&amp;$W$2,BS_CONTROLE[CHAVE],BS_CONTROLE[Quantidade_11],"-")</f>
        <v>0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1</v>
      </c>
      <c r="V207" s="137">
        <f ca="1">_xlfn.XLOOKUP(G207&amp;$V$2,BS_CONTROLE[CHAVE],BS_CONTROLE[Quantidade_11],"-")</f>
        <v>0</v>
      </c>
      <c r="W207" s="137">
        <f ca="1">_xlfn.XLOOKUP(G207&amp;$W$2,BS_CONTROLE[CHAVE],BS_CONTROLE[Quantidade_11],"-")</f>
        <v>0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 t="str">
        <f ca="1">_xlfn.XLOOKUP(G208&amp;$U$2,BS_CONTROLE[CHAVE],BS_CONTROLE[Quantidade_11],"-")</f>
        <v>-</v>
      </c>
      <c r="V208" s="137">
        <f ca="1">_xlfn.XLOOKUP(G208&amp;$V$2,BS_CONTROLE[CHAVE],BS_CONTROLE[Quantidade_11],"-")</f>
        <v>45</v>
      </c>
      <c r="W208" s="137">
        <f ca="1">_xlfn.XLOOKUP(G208&amp;$W$2,BS_CONTROLE[CHAVE],BS_CONTROLE[Quantidade_11],"-")</f>
        <v>0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 t="str">
        <f ca="1">_xlfn.XLOOKUP(G209&amp;$U$2,BS_CONTROLE[CHAVE],BS_CONTROLE[Quantidade_11],"-")</f>
        <v>-</v>
      </c>
      <c r="V209" s="137">
        <f ca="1">_xlfn.XLOOKUP(G209&amp;$V$2,BS_CONTROLE[CHAVE],BS_CONTROLE[Quantidade_11],"-")</f>
        <v>20</v>
      </c>
      <c r="W209" s="137">
        <f ca="1">_xlfn.XLOOKUP(G209&amp;$W$2,BS_CONTROLE[CHAVE],BS_CONTROLE[Quantidade_11],"-")</f>
        <v>52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>
        <f ca="1">_xlfn.XLOOKUP(G210&amp;$U$2,BS_CONTROLE[CHAVE],BS_CONTROLE[Quantidade_11],"-")</f>
        <v>1</v>
      </c>
      <c r="V210" s="137">
        <f ca="1">_xlfn.XLOOKUP(G210&amp;$V$2,BS_CONTROLE[CHAVE],BS_CONTROLE[Quantidade_11],"-")</f>
        <v>0</v>
      </c>
      <c r="W210" s="137">
        <f ca="1">_xlfn.XLOOKUP(G210&amp;$W$2,BS_CONTROLE[CHAVE],BS_CONTROLE[Quantidade_11],"-")</f>
        <v>0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>
        <f ca="1">_xlfn.XLOOKUP(G213&amp;$W$2,BS_CONTROLE[CHAVE],BS_CONTROLE[Quantidade_11],"-")</f>
        <v>1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>
        <f ca="1">_xlfn.XLOOKUP(G214&amp;$U$2,BS_CONTROLE[CHAVE],BS_CONTROLE[Quantidade_11],"-")</f>
        <v>1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1</v>
      </c>
      <c r="V215" s="137">
        <f ca="1">_xlfn.XLOOKUP(G215&amp;$V$2,BS_CONTROLE[CHAVE],BS_CONTROLE[Quantidade_11],"-")</f>
        <v>1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 t="str">
        <f ca="1">_xlfn.XLOOKUP(G216&amp;$U$2,BS_CONTROLE[CHAVE],BS_CONTROLE[Quantidade_11],"-")</f>
        <v>-</v>
      </c>
      <c r="V216" s="137">
        <f ca="1">_xlfn.XLOOKUP(G216&amp;$V$2,BS_CONTROLE[CHAVE],BS_CONTROLE[Quantidade_11],"-")</f>
        <v>53</v>
      </c>
      <c r="W216" s="137">
        <f ca="1">_xlfn.XLOOKUP(G216&amp;$W$2,BS_CONTROLE[CHAVE],BS_CONTROLE[Quantidade_11],"-")</f>
        <v>104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3</v>
      </c>
      <c r="V217" s="137">
        <f ca="1">_xlfn.XLOOKUP(G217&amp;$V$2,BS_CONTROLE[CHAVE],BS_CONTROLE[Quantidade_11],"-")</f>
        <v>2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3</v>
      </c>
      <c r="V220" s="137">
        <f ca="1">_xlfn.XLOOKUP(G220&amp;$V$2,BS_CONTROLE[CHAVE],BS_CONTROLE[Quantidade_11],"-")</f>
        <v>2</v>
      </c>
      <c r="W220" s="137">
        <f ca="1">_xlfn.XLOOKUP(G220&amp;$W$2,BS_CONTROLE[CHAVE],BS_CONTROLE[Quantidade_11],"-")</f>
        <v>0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0</v>
      </c>
      <c r="V221" s="137">
        <f ca="1">_xlfn.XLOOKUP(G221&amp;$V$2,BS_CONTROLE[CHAVE],BS_CONTROLE[Quantidade_11],"-")</f>
        <v>1</v>
      </c>
      <c r="W221" s="137">
        <f ca="1">_xlfn.XLOOKUP(G221&amp;$W$2,BS_CONTROLE[CHAVE],BS_CONTROLE[Quantidade_11],"-")</f>
        <v>1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>
        <f ca="1">_xlfn.XLOOKUP(G226&amp;$W$2,BS_CONTROLE[CHAVE],BS_CONTROLE[Quantidade_11],"-")</f>
        <v>0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0</v>
      </c>
      <c r="V227" s="137">
        <f ca="1">_xlfn.XLOOKUP(G227&amp;$V$2,BS_CONTROLE[CHAVE],BS_CONTROLE[Quantidade_11],"-")</f>
        <v>0</v>
      </c>
      <c r="W227" s="137">
        <f ca="1">_xlfn.XLOOKUP(G227&amp;$W$2,BS_CONTROLE[CHAVE],BS_CONTROLE[Quantidade_11],"-")</f>
        <v>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0</v>
      </c>
      <c r="V228" s="137">
        <f ca="1">_xlfn.XLOOKUP(G228&amp;$V$2,BS_CONTROLE[CHAVE],BS_CONTROLE[Quantidade_11],"-")</f>
        <v>460</v>
      </c>
      <c r="W228" s="137">
        <f ca="1">_xlfn.XLOOKUP(G228&amp;$W$2,BS_CONTROLE[CHAVE],BS_CONTROLE[Quantidade_11],"-")</f>
        <v>0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>
        <f ca="1">_xlfn.XLOOKUP(G229&amp;$U$2,BS_CONTROLE[CHAVE],BS_CONTROLE[Quantidade_11],"-")</f>
        <v>1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4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0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>
        <f ca="1">_xlfn.XLOOKUP(G231&amp;$W$2,BS_CONTROLE[CHAVE],BS_CONTROLE[Quantidade_11],"-")</f>
        <v>312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1</v>
      </c>
      <c r="V232" s="137">
        <f ca="1">_xlfn.XLOOKUP(G232&amp;$V$2,BS_CONTROLE[CHAVE],BS_CONTROLE[Quantidade_11],"-")</f>
        <v>0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1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0</v>
      </c>
      <c r="V234" s="137">
        <f ca="1">_xlfn.XLOOKUP(G234&amp;$V$2,BS_CONTROLE[CHAVE],BS_CONTROLE[Quantidade_11],"-")</f>
        <v>0</v>
      </c>
      <c r="W234" s="137">
        <f ca="1">_xlfn.XLOOKUP(G234&amp;$W$2,BS_CONTROLE[CHAVE],BS_CONTROLE[Quantidade_11],"-")</f>
        <v>810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 t="str">
        <f ca="1">_xlfn.XLOOKUP(G235&amp;$U$2,BS_CONTROLE[CHAVE],BS_CONTROLE[Quantidade_11],"-")</f>
        <v>-</v>
      </c>
      <c r="V235" s="137">
        <f ca="1">_xlfn.XLOOKUP(G235&amp;$V$2,BS_CONTROLE[CHAVE],BS_CONTROLE[Quantidade_11],"-")</f>
        <v>45</v>
      </c>
      <c r="W235" s="137">
        <f ca="1">_xlfn.XLOOKUP(G235&amp;$W$2,BS_CONTROLE[CHAVE],BS_CONTROLE[Quantidade_11],"-")</f>
        <v>0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 t="str">
        <f ca="1">_xlfn.XLOOKUP(G236&amp;$U$2,BS_CONTROLE[CHAVE],BS_CONTROLE[Quantidade_11],"-")</f>
        <v>-</v>
      </c>
      <c r="V236" s="137">
        <f ca="1">_xlfn.XLOOKUP(G236&amp;$V$2,BS_CONTROLE[CHAVE],BS_CONTROLE[Quantidade_11],"-")</f>
        <v>20</v>
      </c>
      <c r="W236" s="137">
        <f ca="1">_xlfn.XLOOKUP(G236&amp;$W$2,BS_CONTROLE[CHAVE],BS_CONTROLE[Quantidade_11],"-")</f>
        <v>52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>
        <f ca="1">_xlfn.XLOOKUP(G237&amp;$U$2,BS_CONTROLE[CHAVE],BS_CONTROLE[Quantidade_11],"-")</f>
        <v>0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>
        <f ca="1">_xlfn.XLOOKUP(G238&amp;$U$2,BS_CONTROLE[CHAVE],BS_CONTROLE[Quantidade_11],"-")</f>
        <v>0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>
        <f ca="1">_xlfn.XLOOKUP(G239&amp;$U$2,BS_CONTROLE[CHAVE],BS_CONTROLE[Quantidade_11],"-")</f>
        <v>270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1</v>
      </c>
      <c r="V241" s="137">
        <f ca="1">_xlfn.XLOOKUP(G241&amp;$V$2,BS_CONTROLE[CHAVE],BS_CONTROLE[Quantidade_11],"-")</f>
        <v>0</v>
      </c>
      <c r="W241" s="137">
        <f ca="1">_xlfn.XLOOKUP(G241&amp;$W$2,BS_CONTROLE[CHAVE],BS_CONTROLE[Quantidade_11],"-")</f>
        <v>0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>
        <f ca="1">_xlfn.XLOOKUP(G243&amp;$U$2,BS_CONTROLE[CHAVE],BS_CONTROLE[Quantidade_11],"-")</f>
        <v>0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>
        <f ca="1">_xlfn.XLOOKUP(G244&amp;$U$2,BS_CONTROLE[CHAVE],BS_CONTROLE[Quantidade_11],"-")</f>
        <v>1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>
        <f ca="1">_xlfn.XLOOKUP(G245&amp;$U$2,BS_CONTROLE[CHAVE],BS_CONTROLE[Quantidade_11],"-")</f>
        <v>0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>
        <f ca="1">_xlfn.XLOOKUP(G247&amp;$U$2,BS_CONTROLE[CHAVE],BS_CONTROLE[Quantidade_11],"-")</f>
        <v>0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>
        <f ca="1">_xlfn.XLOOKUP(G248&amp;$U$2,BS_CONTROLE[CHAVE],BS_CONTROLE[Quantidade_11],"-")</f>
        <v>1</v>
      </c>
      <c r="V248" s="137">
        <f ca="1">_xlfn.XLOOKUP(G248&amp;$V$2,BS_CONTROLE[CHAVE],BS_CONTROLE[Quantidade_11],"-")</f>
        <v>1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 t="str">
        <f ca="1">_xlfn.XLOOKUP(G249&amp;$U$2,BS_CONTROLE[CHAVE],BS_CONTROLE[Quantidade_11],"-")</f>
        <v>-</v>
      </c>
      <c r="V249" s="137">
        <f ca="1">_xlfn.XLOOKUP(G249&amp;$V$2,BS_CONTROLE[CHAVE],BS_CONTROLE[Quantidade_11],"-")</f>
        <v>53</v>
      </c>
      <c r="W249" s="137">
        <f ca="1">_xlfn.XLOOKUP(G249&amp;$W$2,BS_CONTROLE[CHAVE],BS_CONTROLE[Quantidade_11],"-")</f>
        <v>104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3</v>
      </c>
      <c r="V250" s="137">
        <f ca="1">_xlfn.XLOOKUP(G250&amp;$V$2,BS_CONTROLE[CHAVE],BS_CONTROLE[Quantidade_11],"-")</f>
        <v>2</v>
      </c>
      <c r="W250" s="137">
        <f ca="1">_xlfn.XLOOKUP(G250&amp;$W$2,BS_CONTROLE[CHAVE],BS_CONTROLE[Quantidade_11],"-")</f>
        <v>0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3</v>
      </c>
      <c r="V253" s="137">
        <f ca="1">_xlfn.XLOOKUP(G253&amp;$V$2,BS_CONTROLE[CHAVE],BS_CONTROLE[Quantidade_11],"-")</f>
        <v>2</v>
      </c>
      <c r="W253" s="137">
        <f ca="1">_xlfn.XLOOKUP(G253&amp;$W$2,BS_CONTROLE[CHAVE],BS_CONTROLE[Quantidade_11],"-")</f>
        <v>0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0</v>
      </c>
      <c r="V254" s="137">
        <f ca="1">_xlfn.XLOOKUP(G254&amp;$V$2,BS_CONTROLE[CHAVE],BS_CONTROLE[Quantidade_11],"-")</f>
        <v>1</v>
      </c>
      <c r="W254" s="137">
        <f ca="1">_xlfn.XLOOKUP(G254&amp;$W$2,BS_CONTROLE[CHAVE],BS_CONTROLE[Quantidade_11],"-")</f>
        <v>1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>
        <f ca="1">_xlfn.XLOOKUP(G256&amp;$W$2,BS_CONTROLE[CHAVE],BS_CONTROLE[Quantidade_11],"-")</f>
        <v>0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>
        <f ca="1">_xlfn.XLOOKUP(G258&amp;$W$2,BS_CONTROLE[CHAVE],BS_CONTROLE[Quantidade_11],"-")</f>
        <v>0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0</v>
      </c>
      <c r="V260" s="137">
        <f ca="1">_xlfn.XLOOKUP(G260&amp;$V$2,BS_CONTROLE[CHAVE],BS_CONTROLE[Quantidade_11],"-")</f>
        <v>0</v>
      </c>
      <c r="W260" s="137">
        <f ca="1">_xlfn.XLOOKUP(G260&amp;$W$2,BS_CONTROLE[CHAVE],BS_CONTROLE[Quantidade_11],"-")</f>
        <v>0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0</v>
      </c>
      <c r="V261" s="137">
        <f ca="1">_xlfn.XLOOKUP(G261&amp;$V$2,BS_CONTROLE[CHAVE],BS_CONTROLE[Quantidade_11],"-")</f>
        <v>460</v>
      </c>
      <c r="W261" s="137">
        <f ca="1">_xlfn.XLOOKUP(G261&amp;$W$2,BS_CONTROLE[CHAVE],BS_CONTROLE[Quantidade_11],"-")</f>
        <v>0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 t="str">
        <f ca="1">_xlfn.XLOOKUP(G262&amp;$U$2,BS_CONTROLE[CHAVE],BS_CONTROLE[Quantidade_11],"-")</f>
        <v>-</v>
      </c>
      <c r="V262" s="137">
        <f ca="1">_xlfn.XLOOKUP(G262&amp;$V$2,BS_CONTROLE[CHAVE],BS_CONTROLE[Quantidade_11],"-")</f>
        <v>0</v>
      </c>
      <c r="W262" s="137">
        <f ca="1">_xlfn.XLOOKUP(G262&amp;$W$2,BS_CONTROLE[CHAVE],BS_CONTROLE[Quantidade_11],"-")</f>
        <v>0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4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>
        <f ca="1">_xlfn.XLOOKUP(G265&amp;$W$2,BS_CONTROLE[CHAVE],BS_CONTROLE[Quantidade_11],"-")</f>
        <v>312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>
        <f ca="1">_xlfn.XLOOKUP(G266&amp;$U$2,BS_CONTROLE[CHAVE],BS_CONTROLE[Quantidade_11],"-")</f>
        <v>1</v>
      </c>
      <c r="V266" s="137">
        <f ca="1">_xlfn.XLOOKUP(G266&amp;$V$2,BS_CONTROLE[CHAVE],BS_CONTROLE[Quantidade_11],"-")</f>
        <v>0</v>
      </c>
      <c r="W266" s="137">
        <f ca="1">_xlfn.XLOOKUP(G266&amp;$W$2,BS_CONTROLE[CHAVE],BS_CONTROLE[Quantidade_11],"-")</f>
        <v>0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>
        <f ca="1">_xlfn.XLOOKUP(G267&amp;$U$2,BS_CONTROLE[CHAVE],BS_CONTROLE[Quantidade_11],"-")</f>
        <v>1</v>
      </c>
      <c r="V267" s="137">
        <f ca="1">_xlfn.XLOOKUP(G267&amp;$V$2,BS_CONTROLE[CHAVE],BS_CONTROLE[Quantidade_11],"-")</f>
        <v>0</v>
      </c>
      <c r="W267" s="137">
        <f ca="1">_xlfn.XLOOKUP(G267&amp;$W$2,BS_CONTROLE[CHAVE],BS_CONTROLE[Quantidade_11],"-")</f>
        <v>0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0</v>
      </c>
      <c r="V268" s="137">
        <f ca="1">_xlfn.XLOOKUP(G268&amp;$V$2,BS_CONTROLE[CHAVE],BS_CONTROLE[Quantidade_11],"-")</f>
        <v>0</v>
      </c>
      <c r="W268" s="137">
        <f ca="1">_xlfn.XLOOKUP(G268&amp;$W$2,BS_CONTROLE[CHAVE],BS_CONTROLE[Quantidade_11],"-")</f>
        <v>810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 t="str">
        <f ca="1">_xlfn.XLOOKUP(G269&amp;$U$2,BS_CONTROLE[CHAVE],BS_CONTROLE[Quantidade_11],"-")</f>
        <v>-</v>
      </c>
      <c r="V269" s="137">
        <f ca="1">_xlfn.XLOOKUP(G269&amp;$V$2,BS_CONTROLE[CHAVE],BS_CONTROLE[Quantidade_11],"-")</f>
        <v>45</v>
      </c>
      <c r="W269" s="137">
        <f ca="1">_xlfn.XLOOKUP(G269&amp;$W$2,BS_CONTROLE[CHAVE],BS_CONTROLE[Quantidade_11],"-")</f>
        <v>0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>
        <f ca="1">_xlfn.XLOOKUP(G271&amp;$U$2,BS_CONTROLE[CHAVE],BS_CONTROLE[Quantidade_11],"-")</f>
        <v>1</v>
      </c>
      <c r="V271" s="137">
        <f ca="1">_xlfn.XLOOKUP(G271&amp;$V$2,BS_CONTROLE[CHAVE],BS_CONTROLE[Quantidade_11],"-")</f>
        <v>0</v>
      </c>
      <c r="W271" s="137">
        <f ca="1">_xlfn.XLOOKUP(G271&amp;$W$2,BS_CONTROLE[CHAVE],BS_CONTROLE[Quantidade_11],"-")</f>
        <v>0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>
        <f ca="1">_xlfn.XLOOKUP(G272&amp;$U$2,BS_CONTROLE[CHAVE],BS_CONTROLE[Quantidade_11],"-")</f>
        <v>2</v>
      </c>
      <c r="V272" s="137">
        <f ca="1">_xlfn.XLOOKUP(G272&amp;$V$2,BS_CONTROLE[CHAVE],BS_CONTROLE[Quantidade_11],"-")</f>
        <v>0</v>
      </c>
      <c r="W272" s="137">
        <f ca="1">_xlfn.XLOOKUP(G272&amp;$W$2,BS_CONTROLE[CHAVE],BS_CONTROLE[Quantidade_11],"-")</f>
        <v>0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>
        <f ca="1">_xlfn.XLOOKUP(G274&amp;$W$2,BS_CONTROLE[CHAVE],BS_CONTROLE[Quantidade_11],"-")</f>
        <v>1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 t="str">
        <f ca="1">_xlfn.XLOOKUP(G275&amp;$U$2,BS_CONTROLE[CHAVE],BS_CONTROLE[Quantidade_11],"-")</f>
        <v>-</v>
      </c>
      <c r="V275" s="137">
        <f ca="1">_xlfn.XLOOKUP(G275&amp;$V$2,BS_CONTROLE[CHAVE],BS_CONTROLE[Quantidade_11],"-")</f>
        <v>20</v>
      </c>
      <c r="W275" s="137">
        <f ca="1">_xlfn.XLOOKUP(G275&amp;$W$2,BS_CONTROLE[CHAVE],BS_CONTROLE[Quantidade_11],"-")</f>
        <v>52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 t="str">
        <f ca="1">_xlfn.XLOOKUP(G276&amp;$U$2,BS_CONTROLE[CHAVE],BS_CONTROLE[Quantidade_11],"-")</f>
        <v>-</v>
      </c>
      <c r="V276" s="137">
        <f ca="1">_xlfn.XLOOKUP(G276&amp;$V$2,BS_CONTROLE[CHAVE],BS_CONTROLE[Quantidade_11],"-")</f>
        <v>53</v>
      </c>
      <c r="W276" s="137">
        <f ca="1">_xlfn.XLOOKUP(G276&amp;$W$2,BS_CONTROLE[CHAVE],BS_CONTROLE[Quantidade_11],"-")</f>
        <v>104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3</v>
      </c>
      <c r="V277" s="137">
        <f ca="1">_xlfn.XLOOKUP(G277&amp;$V$2,BS_CONTROLE[CHAVE],BS_CONTROLE[Quantidade_11],"-")</f>
        <v>2</v>
      </c>
      <c r="W277" s="137">
        <f ca="1">_xlfn.XLOOKUP(G277&amp;$W$2,BS_CONTROLE[CHAVE],BS_CONTROLE[Quantidade_11],"-")</f>
        <v>0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3</v>
      </c>
      <c r="V278" s="137">
        <f ca="1">_xlfn.XLOOKUP(G278&amp;$V$2,BS_CONTROLE[CHAVE],BS_CONTROLE[Quantidade_11],"-")</f>
        <v>2</v>
      </c>
      <c r="W278" s="137">
        <f ca="1">_xlfn.XLOOKUP(G278&amp;$W$2,BS_CONTROLE[CHAVE],BS_CONTROLE[Quantidade_11],"-")</f>
        <v>0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>
        <f ca="1">_xlfn.XLOOKUP(G280&amp;$U$2,BS_CONTROLE[CHAVE],BS_CONTROLE[Quantidade_11],"-")</f>
        <v>3</v>
      </c>
      <c r="V280" s="137">
        <f ca="1">_xlfn.XLOOKUP(G280&amp;$V$2,BS_CONTROLE[CHAVE],BS_CONTROLE[Quantidade_11],"-")</f>
        <v>2</v>
      </c>
      <c r="W280" s="137">
        <f ca="1">_xlfn.XLOOKUP(G280&amp;$W$2,BS_CONTROLE[CHAVE],BS_CONTROLE[Quantidade_11],"-")</f>
        <v>0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0</v>
      </c>
      <c r="V281" s="137">
        <f ca="1">_xlfn.XLOOKUP(G281&amp;$V$2,BS_CONTROLE[CHAVE],BS_CONTROLE[Quantidade_11],"-")</f>
        <v>1</v>
      </c>
      <c r="W281" s="137">
        <f ca="1">_xlfn.XLOOKUP(G281&amp;$W$2,BS_CONTROLE[CHAVE],BS_CONTROLE[Quantidade_11],"-")</f>
        <v>1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>
        <f ca="1">_xlfn.XLOOKUP(G283&amp;$U$2,BS_CONTROLE[CHAVE],BS_CONTROLE[Quantidade_11],"-")</f>
        <v>0</v>
      </c>
      <c r="V283" s="137">
        <f ca="1">_xlfn.XLOOKUP(G283&amp;$V$2,BS_CONTROLE[CHAVE],BS_CONTROLE[Quantidade_11],"-")</f>
        <v>0</v>
      </c>
      <c r="W283" s="137">
        <f ca="1">_xlfn.XLOOKUP(G283&amp;$W$2,BS_CONTROLE[CHAVE],BS_CONTROLE[Quantidade_11],"-")</f>
        <v>0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>
        <f ca="1">_xlfn.XLOOKUP(G286&amp;$U$2,BS_CONTROLE[CHAVE],BS_CONTROLE[Quantidade_11],"-")</f>
        <v>0</v>
      </c>
      <c r="V286" s="137">
        <f ca="1">_xlfn.XLOOKUP(G286&amp;$V$2,BS_CONTROLE[CHAVE],BS_CONTROLE[Quantidade_11],"-")</f>
        <v>0</v>
      </c>
      <c r="W286" s="137">
        <f ca="1">_xlfn.XLOOKUP(G286&amp;$W$2,BS_CONTROLE[CHAVE],BS_CONTROLE[Quantidade_11],"-")</f>
        <v>0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>
        <f ca="1">_xlfn.XLOOKUP(G287&amp;$U$2,BS_CONTROLE[CHAVE],BS_CONTROLE[Quantidade_11],"-")</f>
        <v>0</v>
      </c>
      <c r="V287" s="137">
        <f ca="1">_xlfn.XLOOKUP(G287&amp;$V$2,BS_CONTROLE[CHAVE],BS_CONTROLE[Quantidade_11],"-")</f>
        <v>460</v>
      </c>
      <c r="W287" s="137">
        <f ca="1">_xlfn.XLOOKUP(G287&amp;$W$2,BS_CONTROLE[CHAVE],BS_CONTROLE[Quantidade_11],"-")</f>
        <v>0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 t="str">
        <f ca="1">_xlfn.XLOOKUP(G288&amp;$U$2,BS_CONTROLE[CHAVE],BS_CONTROLE[Quantidade_11],"-")</f>
        <v>-</v>
      </c>
      <c r="V288" s="137">
        <f ca="1">_xlfn.XLOOKUP(G288&amp;$V$2,BS_CONTROLE[CHAVE],BS_CONTROLE[Quantidade_11],"-")</f>
        <v>0</v>
      </c>
      <c r="W288" s="137">
        <f ca="1">_xlfn.XLOOKUP(G288&amp;$W$2,BS_CONTROLE[CHAVE],BS_CONTROLE[Quantidade_11],"-")</f>
        <v>0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>
        <f ca="1">_xlfn.XLOOKUP(G290&amp;$U$2,BS_CONTROLE[CHAVE],BS_CONTROLE[Quantidade_11],"-")</f>
        <v>312</v>
      </c>
      <c r="V290" s="137">
        <f ca="1">_xlfn.XLOOKUP(G290&amp;$V$2,BS_CONTROLE[CHAVE],BS_CONTROLE[Quantidade_11],"-")</f>
        <v>312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>
        <f ca="1">_xlfn.XLOOKUP(G291&amp;$U$2,BS_CONTROLE[CHAVE],BS_CONTROLE[Quantidade_11],"-")</f>
        <v>0</v>
      </c>
      <c r="V291" s="137">
        <f ca="1">_xlfn.XLOOKUP(G291&amp;$V$2,BS_CONTROLE[CHAVE],BS_CONTROLE[Quantidade_11],"-")</f>
        <v>0</v>
      </c>
      <c r="W291" s="137">
        <f ca="1">_xlfn.XLOOKUP(G291&amp;$W$2,BS_CONTROLE[CHAVE],BS_CONTROLE[Quantidade_11],"-")</f>
        <v>810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4</v>
      </c>
      <c r="V292" s="137">
        <f ca="1">_xlfn.XLOOKUP(G292&amp;$V$2,BS_CONTROLE[CHAVE],BS_CONTROLE[Quantidade_11],"-")</f>
        <v>0</v>
      </c>
      <c r="W292" s="137">
        <f ca="1">_xlfn.XLOOKUP(G292&amp;$W$2,BS_CONTROLE[CHAVE],BS_CONTROLE[Quantidade_11],"-")</f>
        <v>0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>
        <f ca="1">_xlfn.XLOOKUP(G293&amp;$U$2,BS_CONTROLE[CHAVE],BS_CONTROLE[Quantidade_11],"-")</f>
        <v>1</v>
      </c>
      <c r="V293" s="137">
        <f ca="1">_xlfn.XLOOKUP(G293&amp;$V$2,BS_CONTROLE[CHAVE],BS_CONTROLE[Quantidade_11],"-")</f>
        <v>0</v>
      </c>
      <c r="W293" s="137">
        <f ca="1">_xlfn.XLOOKUP(G293&amp;$W$2,BS_CONTROLE[CHAVE],BS_CONTROLE[Quantidade_11],"-")</f>
        <v>0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>
        <f ca="1">_xlfn.XLOOKUP(G294&amp;$U$2,BS_CONTROLE[CHAVE],BS_CONTROLE[Quantidade_11],"-")</f>
        <v>1</v>
      </c>
      <c r="V294" s="137">
        <f ca="1">_xlfn.XLOOKUP(G294&amp;$V$2,BS_CONTROLE[CHAVE],BS_CONTROLE[Quantidade_11],"-")</f>
        <v>0</v>
      </c>
      <c r="W294" s="137">
        <f ca="1">_xlfn.XLOOKUP(G294&amp;$W$2,BS_CONTROLE[CHAVE],BS_CONTROLE[Quantidade_11],"-")</f>
        <v>0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 t="str">
        <f ca="1">_xlfn.XLOOKUP(G295&amp;$U$2,BS_CONTROLE[CHAVE],BS_CONTROLE[Quantidade_11],"-")</f>
        <v>-</v>
      </c>
      <c r="V295" s="137">
        <f ca="1">_xlfn.XLOOKUP(G295&amp;$V$2,BS_CONTROLE[CHAVE],BS_CONTROLE[Quantidade_11],"-")</f>
        <v>45</v>
      </c>
      <c r="W295" s="137">
        <f ca="1">_xlfn.XLOOKUP(G295&amp;$W$2,BS_CONTROLE[CHAVE],BS_CONTROLE[Quantidade_11],"-")</f>
        <v>0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>
        <f ca="1">_xlfn.XLOOKUP(G297&amp;$U$2,BS_CONTROLE[CHAVE],BS_CONTROLE[Quantidade_11],"-")</f>
        <v>1</v>
      </c>
      <c r="V297" s="137">
        <f ca="1">_xlfn.XLOOKUP(G297&amp;$V$2,BS_CONTROLE[CHAVE],BS_CONTROLE[Quantidade_11],"-")</f>
        <v>0</v>
      </c>
      <c r="W297" s="137">
        <f ca="1">_xlfn.XLOOKUP(G297&amp;$W$2,BS_CONTROLE[CHAVE],BS_CONTROLE[Quantidade_11],"-")</f>
        <v>0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>
        <f ca="1">_xlfn.XLOOKUP(G298&amp;$U$2,BS_CONTROLE[CHAVE],BS_CONTROLE[Quantidade_11],"-")</f>
        <v>2</v>
      </c>
      <c r="V298" s="137">
        <f ca="1">_xlfn.XLOOKUP(G298&amp;$V$2,BS_CONTROLE[CHAVE],BS_CONTROLE[Quantidade_11],"-")</f>
        <v>0</v>
      </c>
      <c r="W298" s="137">
        <f ca="1">_xlfn.XLOOKUP(G298&amp;$W$2,BS_CONTROLE[CHAVE],BS_CONTROLE[Quantidade_11],"-")</f>
        <v>0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ZPT-ZPG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S29MRS</v>
      </c>
      <c r="J299" s="145" t="str">
        <f>IF(SP_SUL!I302="","*",SP_SUL!I302)</f>
        <v>ZPT109</v>
      </c>
      <c r="K299" s="139" t="str">
        <f>IF(SP_SUL!M302="","*",SP_SUL!M302)</f>
        <v>ZPG-ZPT</v>
      </c>
      <c r="L299" s="139" t="str">
        <f>IF(SP_SUL!N302="","*",SP_SUL!N302)</f>
        <v>ZPGZPT</v>
      </c>
      <c r="M299" s="140">
        <f>IF(SP_SUL!J302="","*",SP_SUL!J302)</f>
        <v>53</v>
      </c>
      <c r="N299" s="144">
        <f>IF(SP_SUL!K302="","*",SP_SUL!K302)</f>
        <v>123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20 KM</v>
      </c>
      <c r="S299" s="145" t="str">
        <f>IF(SP_SUL!V302="","*",SP_SUL!V302)</f>
        <v>Jhon</v>
      </c>
      <c r="T299" s="145" t="str">
        <f>IF(SP_SUL!W302="","*",SP_SUL!W302)</f>
        <v>R7D</v>
      </c>
      <c r="U299" s="137" t="str">
        <f ca="1">_xlfn.XLOOKUP(G299&amp;$U$2,BS_CONTROLE[CHAVE],BS_CONTROLE[Quantidade_11],"-")</f>
        <v>-</v>
      </c>
      <c r="V299" s="137">
        <f ca="1">_xlfn.XLOOKUP(G299&amp;$V$2,BS_CONTROLE[CHAVE],BS_CONTROLE[Quantidade_11],"-")</f>
        <v>20</v>
      </c>
      <c r="W299" s="137">
        <f ca="1">_xlfn.XLOOKUP(G299&amp;$W$2,BS_CONTROLE[CHAVE],BS_CONTROLE[Quantidade_11],"-")</f>
        <v>52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>
        <f ca="1">_xlfn.XLOOKUP(G300&amp;$U$2,BS_CONTROLE[CHAVE],BS_CONTROLE[Quantidade_11],"-")</f>
        <v>1</v>
      </c>
      <c r="V300" s="137">
        <f ca="1">_xlfn.XLOOKUP(G300&amp;$V$2,BS_CONTROLE[CHAVE],BS_CONTROLE[Quantidade_11],"-")</f>
        <v>1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6.25E-2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 t="str">
        <f ca="1">_xlfn.XLOOKUP(G301&amp;$U$2,BS_CONTROLE[CHAVE],BS_CONTROLE[Quantidade_11],"-")</f>
        <v>-</v>
      </c>
      <c r="V301" s="137">
        <f ca="1">_xlfn.XLOOKUP(G301&amp;$V$2,BS_CONTROLE[CHAVE],BS_CONTROLE[Quantidade_11],"-")</f>
        <v>53</v>
      </c>
      <c r="W301" s="137">
        <f ca="1">_xlfn.XLOOKUP(G301&amp;$W$2,BS_CONTROLE[CHAVE],BS_CONTROLE[Quantidade_11],"-")</f>
        <v>104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>
        <f ca="1">_xlfn.XLOOKUP(G302&amp;$U$2,BS_CONTROLE[CHAVE],BS_CONTROLE[Quantidade_11],"-")</f>
        <v>1</v>
      </c>
      <c r="V302" s="137">
        <f ca="1">_xlfn.XLOOKUP(G302&amp;$V$2,BS_CONTROLE[CHAVE],BS_CONTROLE[Quantidade_11],"-")</f>
        <v>0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>
        <f ca="1">_xlfn.XLOOKUP(G303&amp;$U$2,BS_CONTROLE[CHAVE],BS_CONTROLE[Quantidade_11],"-")</f>
        <v>3</v>
      </c>
      <c r="V303" s="137">
        <f ca="1">_xlfn.XLOOKUP(G303&amp;$V$2,BS_CONTROLE[CHAVE],BS_CONTROLE[Quantidade_11],"-")</f>
        <v>2</v>
      </c>
      <c r="W303" s="137">
        <f ca="1">_xlfn.XLOOKUP(G303&amp;$W$2,BS_CONTROLE[CHAVE],BS_CONTROLE[Quantidade_11],"-")</f>
        <v>0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>
        <f ca="1">_xlfn.XLOOKUP(G305&amp;$U$2,BS_CONTROLE[CHAVE],BS_CONTROLE[Quantidade_11],"-")</f>
        <v>3</v>
      </c>
      <c r="V305" s="137">
        <f ca="1">_xlfn.XLOOKUP(G305&amp;$V$2,BS_CONTROLE[CHAVE],BS_CONTROLE[Quantidade_11],"-")</f>
        <v>2</v>
      </c>
      <c r="W305" s="137">
        <f ca="1">_xlfn.XLOOKUP(G305&amp;$W$2,BS_CONTROLE[CHAVE],BS_CONTROLE[Quantidade_11],"-")</f>
        <v>0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ZBV-ZRX</v>
      </c>
      <c r="F306" s="145">
        <f>IF(SP_SUL!B309="","*",SP_SUL!B309)</f>
        <v>46066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ZSW-ZTT</v>
      </c>
      <c r="L306" s="139" t="str">
        <f>IF(SP_SUL!N309="","*",SP_SUL!N309)</f>
        <v>K90ZTT</v>
      </c>
      <c r="M306" s="140">
        <f>IF(SP_SUL!J309="","*",SP_SUL!J309)</f>
        <v>70</v>
      </c>
      <c r="N306" s="144">
        <f>IF(SP_SUL!K309="","*",SP_SUL!K309)</f>
        <v>92</v>
      </c>
      <c r="O306" s="144" t="str">
        <f>IF(SP_SUL!L309="","*",SP_SUL!L309)</f>
        <v>-</v>
      </c>
      <c r="P306" s="143">
        <f>IF(SP_SUL!O309="","*",SP_SUL!O309)</f>
        <v>0.35416666666666669</v>
      </c>
      <c r="Q306" s="143">
        <f>IF(SP_SUL!P309="","*",SP_SUL!P309)</f>
        <v>6.25E-2</v>
      </c>
      <c r="R306" s="145" t="str">
        <f>IF(SP_SUL!Q309="","*",CONCATENATE(SP_SUL!Q309," ",SP_SUL!R309))</f>
        <v>1 Nº DE SOLDA</v>
      </c>
      <c r="S306" s="145" t="str">
        <f>IF(SP_SUL!V309="","*",SP_SUL!V309)</f>
        <v xml:space="preserve">Klecio </v>
      </c>
      <c r="T306" s="145" t="str">
        <f>IF(SP_SUL!W309="","*",SP_SUL!W309)</f>
        <v xml:space="preserve">Execução de solda - Condicionado a temperatura </v>
      </c>
      <c r="U306" s="137">
        <f ca="1">_xlfn.XLOOKUP(G306&amp;$U$2,BS_CONTROLE[CHAVE],BS_CONTROLE[Quantidade_11],"-")</f>
        <v>0</v>
      </c>
      <c r="V306" s="137">
        <f ca="1">_xlfn.XLOOKUP(G306&amp;$V$2,BS_CONTROLE[CHAVE],BS_CONTROLE[Quantidade_11],"-")</f>
        <v>1</v>
      </c>
      <c r="W306" s="137">
        <f ca="1">_xlfn.XLOOKUP(G306&amp;$W$2,BS_CONTROLE[CHAVE],BS_CONTROLE[Quantidade_11],"-")</f>
        <v>1</v>
      </c>
    </row>
    <row r="307" spans="1:23" hidden="1">
      <c r="A307" s="146" t="str">
        <f>IF(SP_SUL!Y310="","*",SP_SUL!Y310)</f>
        <v>OPORTUNIDADE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ZBV-ZRX</v>
      </c>
      <c r="F307" s="145">
        <f>IF(SP_SUL!B310="","*",SP_SUL!B310)</f>
        <v>46066</v>
      </c>
      <c r="G307" s="145" t="str">
        <f>IF(SP_SUL!D310="","*",SP_SUL!D310)</f>
        <v>V11</v>
      </c>
      <c r="H307" s="145" t="str">
        <f>IF(SP_SUL!F310="","*",SP_SUL!F310)</f>
        <v>DESLOCAMENTO</v>
      </c>
      <c r="I307" s="145" t="str">
        <f>IF(SP_SUL!H310="","*",SP_SUL!H310)</f>
        <v>ZHO-2</v>
      </c>
      <c r="J307" s="145" t="str">
        <f>IF(SP_SUL!I310="","*",SP_SUL!I310)</f>
        <v>ZAC2</v>
      </c>
      <c r="K307" s="139" t="str">
        <f>IF(SP_SUL!M310="","*",SP_SUL!M310)</f>
        <v>ZHO-ZAC</v>
      </c>
      <c r="L307" s="139" t="str">
        <f>IF(SP_SUL!N310="","*",SP_SUL!N310)</f>
        <v>ZHOZAC</v>
      </c>
      <c r="M307" s="140">
        <f>IF(SP_SUL!J310="","*",SP_SUL!J310)</f>
        <v>68</v>
      </c>
      <c r="N307" s="144">
        <f>IF(SP_SUL!K310="","*",SP_SUL!K310)</f>
        <v>61</v>
      </c>
      <c r="O307" s="144">
        <f>IF(SP_SUL!L310="","*",SP_SUL!L310)</f>
        <v>82</v>
      </c>
      <c r="P307" s="143">
        <f>IF(SP_SUL!O310="","*",SP_SUL!O310)</f>
        <v>0.375</v>
      </c>
      <c r="Q307" s="143">
        <f>IF(SP_SUL!P310="","*",SP_SUL!P310)</f>
        <v>4.1666666666666664E-2</v>
      </c>
      <c r="R307" s="145" t="str">
        <f>IF(SP_SUL!Q310="","*",CONCATENATE(SP_SUL!Q310," ",SP_SUL!R310))</f>
        <v>1 BINÁRIO</v>
      </c>
      <c r="S307" s="145" t="str">
        <f>IF(SP_SUL!V310="","*",SP_SUL!V310)</f>
        <v>Eziquiel</v>
      </c>
      <c r="T307" s="145" t="str">
        <f>IF(SP_SUL!W310="","*",SP_SUL!W310)</f>
        <v>Deslocamento das turmas</v>
      </c>
      <c r="U307" s="137">
        <f ca="1">_xlfn.XLOOKUP(G307&amp;$U$2,BS_CONTROLE[CHAVE],BS_CONTROLE[Quantidade_11],"-")</f>
        <v>0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NÃO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>
        <f ca="1">_xlfn.XLOOKUP(G308&amp;$U$2,BS_CONTROLE[CHAVE],BS_CONTROLE[Quantidade_11],"-")</f>
        <v>0</v>
      </c>
      <c r="V308" s="137">
        <f ca="1">_xlfn.XLOOKUP(G308&amp;$V$2,BS_CONTROLE[CHAVE],BS_CONTROLE[Quantidade_11],"-")</f>
        <v>0</v>
      </c>
      <c r="W308" s="137">
        <f ca="1">_xlfn.XLOOKUP(G308&amp;$W$2,BS_CONTROLE[CHAVE],BS_CONTROLE[Quantidade_11],"-")</f>
        <v>0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>
        <f ca="1">_xlfn.XLOOKUP(G310&amp;$U$2,BS_CONTROLE[CHAVE],BS_CONTROLE[Quantidade_11],"-")</f>
        <v>0</v>
      </c>
      <c r="V310" s="137">
        <f ca="1">_xlfn.XLOOKUP(G310&amp;$V$2,BS_CONTROLE[CHAVE],BS_CONTROLE[Quantidade_11],"-")</f>
        <v>0</v>
      </c>
      <c r="W310" s="137">
        <f ca="1">_xlfn.XLOOKUP(G310&amp;$W$2,BS_CONTROLE[CHAVE],BS_CONTROLE[Quantidade_11],"-")</f>
        <v>0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200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0</v>
      </c>
      <c r="V311" s="137">
        <f ca="1">_xlfn.XLOOKUP(G311&amp;$V$2,BS_CONTROLE[CHAVE],BS_CONTROLE[Quantidade_11],"-")</f>
        <v>0</v>
      </c>
      <c r="W311" s="137">
        <f ca="1">_xlfn.XLOOKUP(G311&amp;$W$2,BS_CONTROLE[CHAVE],BS_CONTROLE[Quantidade_11],"-")</f>
        <v>0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>
        <f ca="1">_xlfn.XLOOKUP(G312&amp;$U$2,BS_CONTROLE[CHAVE],BS_CONTROLE[Quantidade_11],"-")</f>
        <v>0</v>
      </c>
      <c r="V312" s="137">
        <f ca="1">_xlfn.XLOOKUP(G312&amp;$V$2,BS_CONTROLE[CHAVE],BS_CONTROLE[Quantidade_11],"-")</f>
        <v>460</v>
      </c>
      <c r="W312" s="137">
        <f ca="1">_xlfn.XLOOKUP(G312&amp;$W$2,BS_CONTROLE[CHAVE],BS_CONTROLE[Quantidade_11],"-")</f>
        <v>0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>
        <f ca="1">_xlfn.XLOOKUP(G313&amp;$U$2,BS_CONTROLE[CHAVE],BS_CONTROLE[Quantidade_11],"-")</f>
        <v>0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OPORTUNIDADE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>
        <f ca="1">_xlfn.XLOOKUP(G314&amp;$U$2,BS_CONTROLE[CHAVE],BS_CONTROLE[Quantidade_11],"-")</f>
        <v>0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NÃO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>
        <f ca="1">_xlfn.XLOOKUP(G316&amp;$U$2,BS_CONTROLE[CHAVE],BS_CONTROLE[Quantidade_11],"-")</f>
        <v>1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NÃO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4</v>
      </c>
      <c r="V317" s="137">
        <f ca="1">_xlfn.XLOOKUP(G317&amp;$V$2,BS_CONTROLE[CHAVE],BS_CONTROLE[Quantidade_11],"-")</f>
        <v>0</v>
      </c>
      <c r="W317" s="137">
        <f ca="1">_xlfn.XLOOKUP(G317&amp;$W$2,BS_CONTROLE[CHAVE],BS_CONTROLE[Quantidade_11],"-")</f>
        <v>0</v>
      </c>
    </row>
    <row r="318" spans="1:23" hidden="1">
      <c r="A318" s="146" t="str">
        <f>IF(SP_SUL!Y321="","*",SP_SUL!Y321)</f>
        <v>NÃO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>
        <f ca="1">_xlfn.XLOOKUP(G318&amp;$U$2,BS_CONTROLE[CHAVE],BS_CONTROLE[Quantidade_11],"-")</f>
        <v>0</v>
      </c>
      <c r="V318" s="137">
        <f ca="1">_xlfn.XLOOKUP(G318&amp;$V$2,BS_CONTROLE[CHAVE],BS_CONTROLE[Quantidade_11],"-")</f>
        <v>0</v>
      </c>
      <c r="W318" s="137">
        <f ca="1">_xlfn.XLOOKUP(G318&amp;$W$2,BS_CONTROLE[CHAVE],BS_CONTROLE[Quantidade_11],"-")</f>
        <v>810</v>
      </c>
    </row>
    <row r="319" spans="1:23" hidden="1">
      <c r="A319" s="146" t="str">
        <f>IF(SP_SUL!Y322="","*",SP_SUL!Y322)</f>
        <v>NÃO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-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>
        <f ca="1">_xlfn.XLOOKUP(G319&amp;$U$2,BS_CONTROLE[CHAVE],BS_CONTROLE[Quantidade_11],"-")</f>
        <v>312</v>
      </c>
      <c r="V319" s="137">
        <f ca="1">_xlfn.XLOOKUP(G319&amp;$V$2,BS_CONTROLE[CHAVE],BS_CONTROLE[Quantidade_11],"-")</f>
        <v>312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NÃO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ZKE-ZEV</v>
      </c>
      <c r="F321" s="145">
        <f>IF(SP_SUL!B324="","*",SP_SUL!B324)</f>
        <v>46066</v>
      </c>
      <c r="G321" s="145" t="str">
        <f>IF(SP_SUL!D324="","*",SP_SUL!D324)</f>
        <v>MOD ZRB</v>
      </c>
      <c r="H321" s="145" t="str">
        <f>IF(SP_SUL!F324="","*",SP_SUL!F324)</f>
        <v>BLOCO</v>
      </c>
      <c r="I321" s="145" t="str">
        <f>IF(SP_SUL!H324="","*",SP_SUL!H324)</f>
        <v>-</v>
      </c>
      <c r="J321" s="145" t="str">
        <f>IF(SP_SUL!I324="","*",SP_SUL!I324)</f>
        <v>-</v>
      </c>
      <c r="K321" s="139" t="str">
        <f>IF(SP_SUL!M324="","*",SP_SUL!M324)</f>
        <v>ZRB-ZEV</v>
      </c>
      <c r="L321" s="139" t="str">
        <f>IF(SP_SUL!N324="","*",SP_SUL!N324)</f>
        <v>ZRBZEV</v>
      </c>
      <c r="M321" s="140">
        <f>IF(SP_SUL!J324="","*",SP_SUL!J324)</f>
        <v>48</v>
      </c>
      <c r="N321" s="144">
        <f>IF(SP_SUL!K324="","*",SP_SUL!K324)</f>
        <v>152.19999999999999</v>
      </c>
      <c r="O321" s="144">
        <f>IF(SP_SUL!L324="","*",SP_SUL!L324)</f>
        <v>159</v>
      </c>
      <c r="P321" s="143">
        <f>IF(SP_SUL!O324="","*",SP_SUL!O324)</f>
        <v>0.33333333333333331</v>
      </c>
      <c r="Q321" s="143">
        <f>IF(SP_SUL!P324="","*",SP_SUL!P324)</f>
        <v>0.33333333333333331</v>
      </c>
      <c r="R321" s="145" t="str">
        <f>IF(SP_SUL!Q324="","*",CONCATENATE(SP_SUL!Q324," ",SP_SUL!R324))</f>
        <v>1 BINÁRIO</v>
      </c>
      <c r="S321" s="145" t="str">
        <f>IF(SP_SUL!V324="","*",SP_SUL!V324)</f>
        <v xml:space="preserve">Alisson </v>
      </c>
      <c r="T321" s="145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7">
        <f ca="1">_xlfn.XLOOKUP(G321&amp;$U$2,BS_CONTROLE[CHAVE],BS_CONTROLE[Quantidade_11],"-")</f>
        <v>0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NÃO</v>
      </c>
      <c r="B322" s="146" t="str">
        <f>IF(SP_SUL!X325="","*",SP_SUL!X325)</f>
        <v>Contrato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ZKE-ZEV</v>
      </c>
      <c r="F322" s="145">
        <f>IF(SP_SUL!B325="","*",SP_SUL!B325)</f>
        <v>46066</v>
      </c>
      <c r="G322" s="145" t="str">
        <f>IF(SP_SUL!D325="","*",SP_SUL!D325)</f>
        <v>W97</v>
      </c>
      <c r="H322" s="145" t="str">
        <f>IF(SP_SUL!F325="","*",SP_SUL!F325)</f>
        <v>MODERNIZAÇÃO - DORMENTE - DESCARGA</v>
      </c>
      <c r="I322" s="145" t="str">
        <f>IF(SP_SUL!H325="","*",SP_SUL!H325)</f>
        <v>ZEM1</v>
      </c>
      <c r="J322" s="145" t="str">
        <f>IF(SP_SUL!I325="","*",SP_SUL!I325)</f>
        <v>ZEM1</v>
      </c>
      <c r="K322" s="139" t="str">
        <f>IF(SP_SUL!M325="","*",SP_SUL!M325)</f>
        <v>ZRB-ZEV</v>
      </c>
      <c r="L322" s="139">
        <f>IF(SP_SUL!N325="","*",SP_SUL!N325)</f>
        <v>1561551</v>
      </c>
      <c r="M322" s="140">
        <f>IF(SP_SUL!J325="","*",SP_SUL!J325)</f>
        <v>48</v>
      </c>
      <c r="N322" s="144">
        <f>IF(SP_SUL!K325="","*",SP_SUL!K325)</f>
        <v>155.69999999999999</v>
      </c>
      <c r="O322" s="144" t="str">
        <f>IF(SP_SUL!L325="","*",SP_SUL!L325)</f>
        <v>-</v>
      </c>
      <c r="P322" s="143">
        <f>IF(SP_SUL!O325="","*",SP_SUL!O325)</f>
        <v>0.29166666666666669</v>
      </c>
      <c r="Q322" s="143">
        <f>IF(SP_SUL!P325="","*",SP_SUL!P325)</f>
        <v>6.9444444444444447E-4</v>
      </c>
      <c r="R322" s="145" t="str">
        <f>IF(SP_SUL!Q325="","*",CONCATENATE(SP_SUL!Q325," ",SP_SUL!R325))</f>
        <v>1 Nº DE DORMENTES</v>
      </c>
      <c r="S322" s="145" t="str">
        <f>IF(SP_SUL!V325="","*",SP_SUL!V325)</f>
        <v xml:space="preserve">Alisson </v>
      </c>
      <c r="T322" s="145" t="str">
        <f>IF(SP_SUL!W325="","*",SP_SUL!W325)</f>
        <v>W97 solicita MC1 em ZEM-1 às 07h00 e circula até o km 155+700 em 156155-1;</v>
      </c>
      <c r="U322" s="137">
        <f ca="1">_xlfn.XLOOKUP(G322&amp;$U$2,BS_CONTROLE[CHAVE],BS_CONTROLE[Quantidade_11],"-")</f>
        <v>0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NÃO</v>
      </c>
      <c r="B323" s="146" t="str">
        <f>IF(SP_SUL!X326="","*",SP_SUL!X326)</f>
        <v>Contrato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ZKE-ZEV</v>
      </c>
      <c r="F323" s="145">
        <f>IF(SP_SUL!B326="","*",SP_SUL!B326)</f>
        <v>46066</v>
      </c>
      <c r="G323" s="145" t="str">
        <f>IF(SP_SUL!D326="","*",SP_SUL!D326)</f>
        <v>V96</v>
      </c>
      <c r="H323" s="145" t="str">
        <f>IF(SP_SUL!F326="","*",SP_SUL!F326)</f>
        <v>MODERNIZAÇÃO - SOCADORA</v>
      </c>
      <c r="I323" s="145" t="str">
        <f>IF(SP_SUL!H326="","*",SP_SUL!H326)</f>
        <v>K67ZEV2</v>
      </c>
      <c r="J323" s="145" t="str">
        <f>IF(SP_SUL!I326="","*",SP_SUL!I326)</f>
        <v>K67ZEV2</v>
      </c>
      <c r="K323" s="139" t="str">
        <f>IF(SP_SUL!M326="","*",SP_SUL!M326)</f>
        <v>ZRB-ZEV</v>
      </c>
      <c r="L323" s="139" t="str">
        <f>IF(SP_SUL!N326="","*",SP_SUL!N326)</f>
        <v>ZEV1571</v>
      </c>
      <c r="M323" s="140">
        <f>IF(SP_SUL!J326="","*",SP_SUL!J326)</f>
        <v>48</v>
      </c>
      <c r="N323" s="144">
        <f>IF(SP_SUL!K326="","*",SP_SUL!K326)</f>
        <v>157.30000000000001</v>
      </c>
      <c r="O323" s="144" t="str">
        <f>IF(SP_SUL!L326="","*",SP_SUL!L326)</f>
        <v>-</v>
      </c>
      <c r="P323" s="143">
        <f>IF(SP_SUL!O326="","*",SP_SUL!O326)</f>
        <v>0.30555555555555558</v>
      </c>
      <c r="Q323" s="143">
        <f>IF(SP_SUL!P326="","*",SP_SUL!P326)</f>
        <v>6.9444444444444447E-4</v>
      </c>
      <c r="R323" s="145" t="str">
        <f>IF(SP_SUL!Q326="","*",CONCATENATE(SP_SUL!Q326," ",SP_SUL!R326))</f>
        <v>1 M</v>
      </c>
      <c r="S323" s="145" t="str">
        <f>IF(SP_SUL!V326="","*",SP_SUL!V326)</f>
        <v xml:space="preserve">Alisson </v>
      </c>
      <c r="T323" s="145" t="str">
        <f>IF(SP_SUL!W326="","*",SP_SUL!W326)</f>
        <v>*V96 solicita MC1 em K67ZEV-2 às 07h20 e circula até o km 157+300 em ZEV157-1</v>
      </c>
      <c r="U323" s="137">
        <f ca="1">_xlfn.XLOOKUP(G323&amp;$U$2,BS_CONTROLE[CHAVE],BS_CONTROLE[Quantidade_11],"-")</f>
        <v>270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NÃO</v>
      </c>
      <c r="B324" s="146" t="str">
        <f>IF(SP_SUL!X327="","*",SP_SUL!X327)</f>
        <v>Contrato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ZKE-ZEV</v>
      </c>
      <c r="F324" s="145">
        <f>IF(SP_SUL!B327="","*",SP_SUL!B327)</f>
        <v>46066</v>
      </c>
      <c r="G324" s="145" t="str">
        <f>IF(SP_SUL!D327="","*",SP_SUL!D327)</f>
        <v>ADENISON (TP-810)</v>
      </c>
      <c r="H324" s="145" t="str">
        <f>IF(SP_SUL!F327="","*",SP_SUL!F327)</f>
        <v>MODERNIZAÇÃO - SOLDA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ZRB-ZEV</v>
      </c>
      <c r="L324" s="139">
        <f>IF(SP_SUL!N327="","*",SP_SUL!N327)</f>
        <v>1571561</v>
      </c>
      <c r="M324" s="140">
        <f>IF(SP_SUL!J327="","*",SP_SUL!J327)</f>
        <v>48</v>
      </c>
      <c r="N324" s="144">
        <f>IF(SP_SUL!K327="","*",SP_SUL!K327)</f>
        <v>156.33199999999999</v>
      </c>
      <c r="O324" s="144">
        <f>IF(SP_SUL!L327="","*",SP_SUL!L327)</f>
        <v>156.34399999999999</v>
      </c>
      <c r="P324" s="143">
        <f>IF(SP_SUL!O327="","*",SP_SUL!O327)</f>
        <v>0.33333333333333331</v>
      </c>
      <c r="Q324" s="143">
        <f>IF(SP_SUL!P327="","*",SP_SUL!P327)</f>
        <v>6.9444444444444447E-4</v>
      </c>
      <c r="R324" s="145" t="str">
        <f>IF(SP_SUL!Q327="","*",CONCATENATE(SP_SUL!Q327," ",SP_SUL!R327))</f>
        <v>2 Nº DE SOLDA</v>
      </c>
      <c r="S324" s="145" t="str">
        <f>IF(SP_SUL!V327="","*",SP_SUL!V327)</f>
        <v xml:space="preserve">Alisson </v>
      </c>
      <c r="T324" s="145" t="str">
        <f>IF(SP_SUL!W327="","*",SP_SUL!W327)</f>
        <v xml:space="preserve">Execução de solda - Condicionado a temperatura </v>
      </c>
      <c r="U324" s="137">
        <f ca="1">_xlfn.XLOOKUP(G324&amp;$U$2,BS_CONTROLE[CHAVE],BS_CONTROLE[Quantidade_11],"-")</f>
        <v>2</v>
      </c>
      <c r="V324" s="137">
        <f ca="1">_xlfn.XLOOKUP(G324&amp;$V$2,BS_CONTROLE[CHAVE],BS_CONTROLE[Quantidade_11],"-")</f>
        <v>0</v>
      </c>
      <c r="W324" s="137">
        <f ca="1">_xlfn.XLOOKUP(G324&amp;$W$2,BS_CONTROLE[CHAVE],BS_CONTROLE[Quantidade_11],"-")</f>
        <v>0</v>
      </c>
    </row>
    <row r="325" spans="1:23" hidden="1">
      <c r="A325" s="146" t="str">
        <f>IF(SP_SUL!Y328="","*",SP_SUL!Y328)</f>
        <v>NÃO</v>
      </c>
      <c r="B325" s="146" t="str">
        <f>IF(SP_SUL!X328="","*",SP_SUL!X328)</f>
        <v>Contrato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ZKE-ZEV</v>
      </c>
      <c r="F325" s="145">
        <f>IF(SP_SUL!B328="","*",SP_SUL!B328)</f>
        <v>46066</v>
      </c>
      <c r="G325" s="145" t="str">
        <f>IF(SP_SUL!D328="","*",SP_SUL!D328)</f>
        <v>MATEUS (TP-809)</v>
      </c>
      <c r="H325" s="145" t="str">
        <f>IF(SP_SUL!F328="","*",SP_SUL!F328)</f>
        <v>MODERNIZAÇÃO - SOLDA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ZRB-ZEV</v>
      </c>
      <c r="L325" s="139">
        <f>IF(SP_SUL!N328="","*",SP_SUL!N328)</f>
        <v>1571561</v>
      </c>
      <c r="M325" s="140">
        <f>IF(SP_SUL!J328="","*",SP_SUL!J328)</f>
        <v>48</v>
      </c>
      <c r="N325" s="144">
        <f>IF(SP_SUL!K328="","*",SP_SUL!K328)</f>
        <v>156.654</v>
      </c>
      <c r="O325" s="144">
        <f>IF(SP_SUL!L328="","*",SP_SUL!L328)</f>
        <v>156.672</v>
      </c>
      <c r="P325" s="143">
        <f>IF(SP_SUL!O328="","*",SP_SUL!O328)</f>
        <v>0.33333333333333331</v>
      </c>
      <c r="Q325" s="143">
        <f>IF(SP_SUL!P328="","*",SP_SUL!P328)</f>
        <v>6.9444444444444447E-4</v>
      </c>
      <c r="R325" s="145" t="str">
        <f>IF(SP_SUL!Q328="","*",CONCATENATE(SP_SUL!Q328," ",SP_SUL!R328))</f>
        <v>2 Nº DE SOLDA</v>
      </c>
      <c r="S325" s="145" t="str">
        <f>IF(SP_SUL!V328="","*",SP_SUL!V328)</f>
        <v xml:space="preserve">Alisson </v>
      </c>
      <c r="T325" s="145" t="str">
        <f>IF(SP_SUL!W328="","*",SP_SUL!W328)</f>
        <v xml:space="preserve">Execução de solda - Condicionado a temperatura </v>
      </c>
      <c r="U325" s="137">
        <f ca="1">_xlfn.XLOOKUP(G325&amp;$U$2,BS_CONTROLE[CHAVE],BS_CONTROLE[Quantidade_11],"-")</f>
        <v>0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NÃO</v>
      </c>
      <c r="B326" s="146" t="str">
        <f>IF(SP_SUL!X329="","*",SP_SUL!X329)</f>
        <v>Contrato</v>
      </c>
      <c r="C326" s="146" t="str">
        <f>IF(SP_SUL!Z329="","*",SP_SUL!Z329)</f>
        <v>*</v>
      </c>
      <c r="D326" s="139" t="str">
        <f>IF(SP_SUL!S329="","*",SP_SUL!S329)</f>
        <v>SP SUL</v>
      </c>
      <c r="E326" s="139" t="str">
        <f>IF(SP_SUL!T329="","*",SP_SUL!T329)</f>
        <v>ZKE-ZEV</v>
      </c>
      <c r="F326" s="145">
        <f>IF(SP_SUL!B329="","*",SP_SUL!B329)</f>
        <v>46066</v>
      </c>
      <c r="G326" s="145" t="str">
        <f>IF(SP_SUL!D329="","*",SP_SUL!D329)</f>
        <v>CAIQUE (TMA-677)</v>
      </c>
      <c r="H326" s="145" t="str">
        <f>IF(SP_SUL!F329="","*",SP_SUL!F329)</f>
        <v>MODERNIZAÇÃO - SOLDA</v>
      </c>
      <c r="I326" s="145" t="str">
        <f>IF(SP_SUL!H329="","*",SP_SUL!H329)</f>
        <v>-</v>
      </c>
      <c r="J326" s="145" t="str">
        <f>IF(SP_SUL!I329="","*",SP_SUL!I329)</f>
        <v>-</v>
      </c>
      <c r="K326" s="139" t="str">
        <f>IF(SP_SUL!M329="","*",SP_SUL!M329)</f>
        <v>ZRB-ZEV</v>
      </c>
      <c r="L326" s="139">
        <f>IF(SP_SUL!N329="","*",SP_SUL!N329)</f>
        <v>1571561</v>
      </c>
      <c r="M326" s="140">
        <f>IF(SP_SUL!J329="","*",SP_SUL!J329)</f>
        <v>48</v>
      </c>
      <c r="N326" s="144">
        <f>IF(SP_SUL!K329="","*",SP_SUL!K329)</f>
        <v>156.93</v>
      </c>
      <c r="O326" s="144">
        <f>IF(SP_SUL!L329="","*",SP_SUL!L329)</f>
        <v>156.958</v>
      </c>
      <c r="P326" s="143">
        <f>IF(SP_SUL!O329="","*",SP_SUL!O329)</f>
        <v>0.33333333333333331</v>
      </c>
      <c r="Q326" s="143">
        <f>IF(SP_SUL!P329="","*",SP_SUL!P329)</f>
        <v>6.9444444444444447E-4</v>
      </c>
      <c r="R326" s="145" t="str">
        <f>IF(SP_SUL!Q329="","*",CONCATENATE(SP_SUL!Q329," ",SP_SUL!R329))</f>
        <v>2 Nº DE SOLDA</v>
      </c>
      <c r="S326" s="145" t="str">
        <f>IF(SP_SUL!V329="","*",SP_SUL!V329)</f>
        <v xml:space="preserve">Alisson </v>
      </c>
      <c r="T326" s="145" t="str">
        <f>IF(SP_SUL!W329="","*",SP_SUL!W329)</f>
        <v xml:space="preserve">Execução de solda - Condicionado a temperatura </v>
      </c>
      <c r="U326" s="137">
        <f ca="1">_xlfn.XLOOKUP(G326&amp;$U$2,BS_CONTROLE[CHAVE],BS_CONTROLE[Quantidade_11],"-")</f>
        <v>1</v>
      </c>
      <c r="V326" s="137">
        <f ca="1">_xlfn.XLOOKUP(G326&amp;$V$2,BS_CONTROLE[CHAVE],BS_CONTROLE[Quantidade_11],"-")</f>
        <v>0</v>
      </c>
      <c r="W326" s="137">
        <f ca="1">_xlfn.XLOOKUP(G326&amp;$W$2,BS_CONTROLE[CHAVE],BS_CONTROLE[Quantidade_11],"-")</f>
        <v>0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NÃO</v>
      </c>
      <c r="B328" s="146" t="str">
        <f>IF(SP_SUL!X331="","*",SP_SUL!X331)</f>
        <v>Contrato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ZEV-ZPT</v>
      </c>
      <c r="F328" s="145">
        <f>IF(SP_SUL!B331="","*",SP_SUL!B331)</f>
        <v>46066</v>
      </c>
      <c r="G328" s="145" t="str">
        <f>IF(SP_SUL!D331="","*",SP_SUL!D331)</f>
        <v>MODERNIZAÇÃO SERRA</v>
      </c>
      <c r="H328" s="145" t="str">
        <f>IF(SP_SUL!F331="","*",SP_SUL!F331)</f>
        <v>BLOCO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ZEZ-ZXW</v>
      </c>
      <c r="L328" s="139" t="str">
        <f>IF(SP_SUL!N331="","*",SP_SUL!N331)</f>
        <v>K79ZEZ2/ZXWK792</v>
      </c>
      <c r="M328" s="140">
        <f>IF(SP_SUL!J331="","*",SP_SUL!J331)</f>
        <v>92</v>
      </c>
      <c r="N328" s="144">
        <f>IF(SP_SUL!K331="","*",SP_SUL!K331)</f>
        <v>75.2</v>
      </c>
      <c r="O328" s="144">
        <f>IF(SP_SUL!L331="","*",SP_SUL!L331)</f>
        <v>81.8</v>
      </c>
      <c r="P328" s="143">
        <f>IF(SP_SUL!O331="","*",SP_SUL!O331)</f>
        <v>0.33333333333333331</v>
      </c>
      <c r="Q328" s="143">
        <f>IF(SP_SUL!P331="","*",SP_SUL!P331)</f>
        <v>0.33333333333333331</v>
      </c>
      <c r="R328" s="145" t="str">
        <f>IF(SP_SUL!Q331="","*",CONCATENATE(SP_SUL!Q331," ",SP_SUL!R331))</f>
        <v>1 BINÁRIO</v>
      </c>
      <c r="S328" s="145" t="str">
        <f>IF(SP_SUL!V331="","*",SP_SUL!V331)</f>
        <v>Augusto</v>
      </c>
      <c r="T328" s="145" t="str">
        <f>IF(SP_SUL!W331="","*",SP_SUL!W331)</f>
        <v>Bloco Modernização</v>
      </c>
      <c r="U328" s="137">
        <f ca="1">_xlfn.XLOOKUP(G328&amp;$U$2,BS_CONTROLE[CHAVE],BS_CONTROLE[Quantidade_11],"-")</f>
        <v>0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NÃO</v>
      </c>
      <c r="B329" s="146" t="str">
        <f>IF(SP_SUL!X332="","*",SP_SUL!X332)</f>
        <v>Contrato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ZEV-ZPT</v>
      </c>
      <c r="F329" s="145">
        <f>IF(SP_SUL!B332="","*",SP_SUL!B332)</f>
        <v>46066</v>
      </c>
      <c r="G329" s="145" t="str">
        <f>IF(SP_SUL!D332="","*",SP_SUL!D332)</f>
        <v>W61</v>
      </c>
      <c r="H329" s="145" t="str">
        <f>IF(SP_SUL!F332="","*",SP_SUL!F332)</f>
        <v>MODERNIZAÇÃO - PEDRA - DESCARGA</v>
      </c>
      <c r="I329" s="145" t="str">
        <f>IF(SP_SUL!H332="","*",SP_SUL!H332)</f>
        <v>K67ZEV-1</v>
      </c>
      <c r="J329" s="145" t="str">
        <f>IF(SP_SUL!I332="","*",SP_SUL!I332)</f>
        <v>K67ZEV-1</v>
      </c>
      <c r="K329" s="139" t="str">
        <f>IF(SP_SUL!M332="","*",SP_SUL!M332)</f>
        <v>ZEZ-ZXW</v>
      </c>
      <c r="L329" s="139" t="str">
        <f>IF(SP_SUL!N332="","*",SP_SUL!N332)</f>
        <v>K79ZEZ2/ZXWK792</v>
      </c>
      <c r="M329" s="140">
        <f>IF(SP_SUL!J332="","*",SP_SUL!J332)</f>
        <v>92</v>
      </c>
      <c r="N329" s="144">
        <f>IF(SP_SUL!K332="","*",SP_SUL!K332)</f>
        <v>75.2</v>
      </c>
      <c r="O329" s="144">
        <f>IF(SP_SUL!L332="","*",SP_SUL!L332)</f>
        <v>81.8</v>
      </c>
      <c r="P329" s="143">
        <f>IF(SP_SUL!O332="","*",SP_SUL!O332)</f>
        <v>0.3125</v>
      </c>
      <c r="Q329" s="143">
        <f>IF(SP_SUL!P332="","*",SP_SUL!P332)</f>
        <v>6.9444444444444447E-4</v>
      </c>
      <c r="R329" s="145" t="str">
        <f>IF(SP_SUL!Q332="","*",CONCATENATE(SP_SUL!Q332," ",SP_SUL!R332))</f>
        <v>1 VAGÕES</v>
      </c>
      <c r="S329" s="145" t="str">
        <f>IF(SP_SUL!V332="","*",SP_SUL!V332)</f>
        <v>Augusto</v>
      </c>
      <c r="T329" s="145" t="str">
        <f>IF(SP_SUL!W332="","*",SP_SUL!W332)</f>
        <v>W61 - Deslocamento e entrando pelo AMV Norte- Eng. Ferraz- Atividade: Recolhimento de Dormentes e Descarga de Pedra  /  W61 deve ser o primeiro veículo a sair de ZEV.</v>
      </c>
      <c r="U329" s="137">
        <f ca="1">_xlfn.XLOOKUP(G329&amp;$U$2,BS_CONTROLE[CHAVE],BS_CONTROLE[Quantidade_11],"-")</f>
        <v>1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NÃO</v>
      </c>
      <c r="B330" s="146" t="str">
        <f>IF(SP_SUL!X333="","*",SP_SUL!X333)</f>
        <v>Contrato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ZEV-ZPT</v>
      </c>
      <c r="F330" s="145">
        <f>IF(SP_SUL!B333="","*",SP_SUL!B333)</f>
        <v>46066</v>
      </c>
      <c r="G330" s="145" t="str">
        <f>IF(SP_SUL!D333="","*",SP_SUL!D333)</f>
        <v>V85</v>
      </c>
      <c r="H330" s="145" t="str">
        <f>IF(SP_SUL!F333="","*",SP_SUL!F333)</f>
        <v>MECANIZAÇÃO - SOCADORA</v>
      </c>
      <c r="I330" s="145" t="str">
        <f>IF(SP_SUL!H333="","*",SP_SUL!H333)</f>
        <v>K67ZEV-1</v>
      </c>
      <c r="J330" s="145" t="str">
        <f>IF(SP_SUL!I333="","*",SP_SUL!I333)</f>
        <v>K67ZEV-1</v>
      </c>
      <c r="K330" s="139" t="str">
        <f>IF(SP_SUL!M333="","*",SP_SUL!M333)</f>
        <v>ZEZ-ZXW</v>
      </c>
      <c r="L330" s="139" t="str">
        <f>IF(SP_SUL!N333="","*",SP_SUL!N333)</f>
        <v>K79ZEZ2/ZXWK792</v>
      </c>
      <c r="M330" s="140">
        <f>IF(SP_SUL!J333="","*",SP_SUL!J333)</f>
        <v>92</v>
      </c>
      <c r="N330" s="144">
        <f>IF(SP_SUL!K333="","*",SP_SUL!K333)</f>
        <v>75.2</v>
      </c>
      <c r="O330" s="144">
        <f>IF(SP_SUL!L333="","*",SP_SUL!L333)</f>
        <v>81.8</v>
      </c>
      <c r="P330" s="143">
        <f>IF(SP_SUL!O333="","*",SP_SUL!O333)</f>
        <v>0.31597222222222221</v>
      </c>
      <c r="Q330" s="143">
        <f>IF(SP_SUL!P333="","*",SP_SUL!P333)</f>
        <v>6.9444444444444447E-4</v>
      </c>
      <c r="R330" s="145" t="str">
        <f>IF(SP_SUL!Q333="","*",CONCATENATE(SP_SUL!Q333," ",SP_SUL!R333))</f>
        <v>200 M</v>
      </c>
      <c r="S330" s="145" t="str">
        <f>IF(SP_SUL!V333="","*",SP_SUL!V333)</f>
        <v>Augusto</v>
      </c>
      <c r="T330" s="145" t="str">
        <f>IF(SP_SUL!W333="","*",SP_SUL!W333)</f>
        <v>Socaria mecanizada  - Socaria do Km 75+180 ao 77+000</v>
      </c>
      <c r="U330" s="137">
        <f ca="1">_xlfn.XLOOKUP(G330&amp;$U$2,BS_CONTROLE[CHAVE],BS_CONTROLE[Quantidade_11],"-")</f>
        <v>0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NÃO</v>
      </c>
      <c r="B331" s="146" t="str">
        <f>IF(SP_SUL!X334="","*",SP_SUL!X334)</f>
        <v>Contrato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ZEV-ZPT</v>
      </c>
      <c r="F331" s="145">
        <f>IF(SP_SUL!B334="","*",SP_SUL!B334)</f>
        <v>46066</v>
      </c>
      <c r="G331" s="145" t="str">
        <f>IF(SP_SUL!D334="","*",SP_SUL!D334)</f>
        <v xml:space="preserve">TURMA FIXA VIA </v>
      </c>
      <c r="H331" s="145" t="str">
        <f>IF(SP_SUL!F334="","*",SP_SUL!F334)</f>
        <v>MODERNIZAÇÃO - SOLDA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ZEZ-ZXW</v>
      </c>
      <c r="L331" s="139" t="str">
        <f>IF(SP_SUL!N334="","*",SP_SUL!N334)</f>
        <v>ZXWK792</v>
      </c>
      <c r="M331" s="140">
        <f>IF(SP_SUL!J334="","*",SP_SUL!J334)</f>
        <v>92</v>
      </c>
      <c r="N331" s="144">
        <f>IF(SP_SUL!K334="","*",SP_SUL!K334)</f>
        <v>78.709999999999994</v>
      </c>
      <c r="O331" s="144" t="str">
        <f>IF(SP_SUL!L334="","*",SP_SUL!L334)</f>
        <v>-</v>
      </c>
      <c r="P331" s="143">
        <f>IF(SP_SUL!O334="","*",SP_SUL!O334)</f>
        <v>0.33333333333333331</v>
      </c>
      <c r="Q331" s="143">
        <f>IF(SP_SUL!P334="","*",SP_SUL!P334)</f>
        <v>6.9444444444444447E-4</v>
      </c>
      <c r="R331" s="145" t="str">
        <f>IF(SP_SUL!Q334="","*",CONCATENATE(SP_SUL!Q334," ",SP_SUL!R334))</f>
        <v>1 Nº DE SOLDA</v>
      </c>
      <c r="S331" s="145" t="str">
        <f>IF(SP_SUL!V334="","*",SP_SUL!V334)</f>
        <v>Augusto</v>
      </c>
      <c r="T331" s="145" t="str">
        <f>IF(SP_SUL!W334="","*",SP_SUL!W334)</f>
        <v xml:space="preserve">Execução de solda - Condicionado a temperatura </v>
      </c>
      <c r="U331" s="137">
        <f ca="1">_xlfn.XLOOKUP(G331&amp;$U$2,BS_CONTROLE[CHAVE],BS_CONTROLE[Quantidade_11],"-")</f>
        <v>0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NÃO</v>
      </c>
      <c r="B332" s="146" t="str">
        <f>IF(SP_SUL!X335="","*",SP_SUL!X335)</f>
        <v>Contrato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ZEV-ZPT</v>
      </c>
      <c r="F332" s="145">
        <f>IF(SP_SUL!B335="","*",SP_SUL!B335)</f>
        <v>46066</v>
      </c>
      <c r="G332" s="145" t="str">
        <f>IF(SP_SUL!D335="","*",SP_SUL!D335)</f>
        <v xml:space="preserve">TURMA FIXA VIA </v>
      </c>
      <c r="H332" s="145" t="str">
        <f>IF(SP_SUL!F335="","*",SP_SUL!F335)</f>
        <v>MODERNIZAÇÃO - SOLDA</v>
      </c>
      <c r="I332" s="145" t="str">
        <f>IF(SP_SUL!H335="","*",SP_SUL!H335)</f>
        <v>-</v>
      </c>
      <c r="J332" s="145" t="str">
        <f>IF(SP_SUL!I335="","*",SP_SUL!I335)</f>
        <v>-</v>
      </c>
      <c r="K332" s="139" t="str">
        <f>IF(SP_SUL!M335="","*",SP_SUL!M335)</f>
        <v>ZEZ-ZXW</v>
      </c>
      <c r="L332" s="139" t="str">
        <f>IF(SP_SUL!N335="","*",SP_SUL!N335)</f>
        <v>ZXWK792</v>
      </c>
      <c r="M332" s="140">
        <f>IF(SP_SUL!J335="","*",SP_SUL!J335)</f>
        <v>92</v>
      </c>
      <c r="N332" s="144">
        <f>IF(SP_SUL!K335="","*",SP_SUL!K335)</f>
        <v>78.78</v>
      </c>
      <c r="O332" s="144" t="str">
        <f>IF(SP_SUL!L335="","*",SP_SUL!L335)</f>
        <v>-</v>
      </c>
      <c r="P332" s="143">
        <f>IF(SP_SUL!O335="","*",SP_SUL!O335)</f>
        <v>0.33333333333333331</v>
      </c>
      <c r="Q332" s="143">
        <f>IF(SP_SUL!P335="","*",SP_SUL!P335)</f>
        <v>6.9444444444444447E-4</v>
      </c>
      <c r="R332" s="145" t="str">
        <f>IF(SP_SUL!Q335="","*",CONCATENATE(SP_SUL!Q335," ",SP_SUL!R335))</f>
        <v>1 Nº DE SOLDA</v>
      </c>
      <c r="S332" s="145" t="str">
        <f>IF(SP_SUL!V335="","*",SP_SUL!V335)</f>
        <v>Augusto</v>
      </c>
      <c r="T332" s="145" t="str">
        <f>IF(SP_SUL!W335="","*",SP_SUL!W335)</f>
        <v xml:space="preserve">Execução de solda - Condicionado a temperatura </v>
      </c>
      <c r="U332" s="137">
        <f ca="1">_xlfn.XLOOKUP(G332&amp;$U$2,BS_CONTROLE[CHAVE],BS_CONTROLE[Quantidade_11],"-")</f>
        <v>0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NÃO</v>
      </c>
      <c r="B333" s="146" t="str">
        <f>IF(SP_SUL!X336="","*",SP_SUL!X336)</f>
        <v>Contrato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ZEV-ZPT</v>
      </c>
      <c r="F333" s="145">
        <f>IF(SP_SUL!B336="","*",SP_SUL!B336)</f>
        <v>46066</v>
      </c>
      <c r="G333" s="145" t="str">
        <f>IF(SP_SUL!D336="","*",SP_SUL!D336)</f>
        <v xml:space="preserve">TURMA FIXA VIA </v>
      </c>
      <c r="H333" s="145" t="str">
        <f>IF(SP_SUL!F336="","*",SP_SUL!F336)</f>
        <v>MODERNIZAÇÃO - SOLDA</v>
      </c>
      <c r="I333" s="145" t="str">
        <f>IF(SP_SUL!H336="","*",SP_SUL!H336)</f>
        <v>-</v>
      </c>
      <c r="J333" s="145" t="str">
        <f>IF(SP_SUL!I336="","*",SP_SUL!I336)</f>
        <v>-</v>
      </c>
      <c r="K333" s="139" t="str">
        <f>IF(SP_SUL!M336="","*",SP_SUL!M336)</f>
        <v>ZEZ-ZXW</v>
      </c>
      <c r="L333" s="139" t="str">
        <f>IF(SP_SUL!N336="","*",SP_SUL!N336)</f>
        <v>ZXWK792</v>
      </c>
      <c r="M333" s="140">
        <f>IF(SP_SUL!J336="","*",SP_SUL!J336)</f>
        <v>92</v>
      </c>
      <c r="N333" s="144">
        <f>IF(SP_SUL!K336="","*",SP_SUL!K336)</f>
        <v>78.8</v>
      </c>
      <c r="O333" s="144" t="str">
        <f>IF(SP_SUL!L336="","*",SP_SUL!L336)</f>
        <v>-</v>
      </c>
      <c r="P333" s="143">
        <f>IF(SP_SUL!O336="","*",SP_SUL!O336)</f>
        <v>0.33333333333333331</v>
      </c>
      <c r="Q333" s="143">
        <f>IF(SP_SUL!P336="","*",SP_SUL!P336)</f>
        <v>6.9444444444444447E-4</v>
      </c>
      <c r="R333" s="145" t="str">
        <f>IF(SP_SUL!Q336="","*",CONCATENATE(SP_SUL!Q336," ",SP_SUL!R336))</f>
        <v>1 Nº DE SOLDA</v>
      </c>
      <c r="S333" s="145" t="str">
        <f>IF(SP_SUL!V336="","*",SP_SUL!V336)</f>
        <v>Augusto</v>
      </c>
      <c r="T333" s="145" t="str">
        <f>IF(SP_SUL!W336="","*",SP_SUL!W336)</f>
        <v xml:space="preserve">Execução de solda - Condicionado a temperatura </v>
      </c>
      <c r="U333" s="137">
        <f ca="1">_xlfn.XLOOKUP(G333&amp;$U$2,BS_CONTROLE[CHAVE],BS_CONTROLE[Quantidade_11],"-")</f>
        <v>0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NÃO</v>
      </c>
      <c r="B335" s="146" t="str">
        <f>IF(SP_SUL!X338="","*",SP_SUL!X338)</f>
        <v>Contrato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ZEV-ZPT</v>
      </c>
      <c r="F335" s="145">
        <f>IF(SP_SUL!B338="","*",SP_SUL!B338)</f>
        <v>46066</v>
      </c>
      <c r="G335" s="145" t="str">
        <f>IF(SP_SUL!D338="","*",SP_SUL!D338)</f>
        <v>W62</v>
      </c>
      <c r="H335" s="145" t="str">
        <f>IF(SP_SUL!F338="","*",SP_SUL!F338)</f>
        <v>DESLOCAMENTO</v>
      </c>
      <c r="I335" s="145" t="str">
        <f>IF(SP_SUL!H338="","*",SP_SUL!H338)</f>
        <v>ZDRZPT</v>
      </c>
      <c r="J335" s="145" t="str">
        <f>IF(SP_SUL!I338="","*",SP_SUL!I338)</f>
        <v>ZDRZPT</v>
      </c>
      <c r="K335" s="139" t="str">
        <f>IF(SP_SUL!M338="","*",SP_SUL!M338)</f>
        <v>ZXW-ZGP</v>
      </c>
      <c r="L335" s="139" t="str">
        <f>IF(SP_SUL!N338="","*",SP_SUL!N338)</f>
        <v>K84ZXW2</v>
      </c>
      <c r="M335" s="140">
        <f>IF(SP_SUL!J338="","*",SP_SUL!J338)</f>
        <v>92</v>
      </c>
      <c r="N335" s="144">
        <f>IF(SP_SUL!K338="","*",SP_SUL!K338)</f>
        <v>83.7</v>
      </c>
      <c r="O335" s="144" t="str">
        <f>IF(SP_SUL!L338="","*",SP_SUL!L338)</f>
        <v>-</v>
      </c>
      <c r="P335" s="143">
        <f>IF(SP_SUL!O338="","*",SP_SUL!O338)</f>
        <v>0.33333333333333331</v>
      </c>
      <c r="Q335" s="143">
        <f>IF(SP_SUL!P338="","*",SP_SUL!P338)</f>
        <v>4.1666666666666664E-2</v>
      </c>
      <c r="R335" s="145" t="str">
        <f>IF(SP_SUL!Q338="","*",CONCATENATE(SP_SUL!Q338," ",SP_SUL!R338))</f>
        <v>1 BINÁRIO</v>
      </c>
      <c r="S335" s="145" t="str">
        <f>IF(SP_SUL!V338="","*",SP_SUL!V338)</f>
        <v>Moises</v>
      </c>
      <c r="T335" s="145" t="str">
        <f>IF(SP_SUL!W338="","*",SP_SUL!W338)</f>
        <v>Deslocamento das turmas</v>
      </c>
      <c r="U335" s="137">
        <f ca="1">_xlfn.XLOOKUP(G335&amp;$U$2,BS_CONTROLE[CHAVE],BS_CONTROLE[Quantidade_11],"-")</f>
        <v>1</v>
      </c>
      <c r="V335" s="137">
        <f ca="1">_xlfn.XLOOKUP(G335&amp;$V$2,BS_CONTROLE[CHAVE],BS_CONTROLE[Quantidade_11],"-")</f>
        <v>1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NÃO</v>
      </c>
      <c r="B336" s="146" t="str">
        <f>IF(SP_SUL!X339="","*",SP_SUL!X339)</f>
        <v>Contrato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ZEV-ZPT</v>
      </c>
      <c r="F336" s="145">
        <f>IF(SP_SUL!B339="","*",SP_SUL!B339)</f>
        <v>46066</v>
      </c>
      <c r="G336" s="145" t="str">
        <f>IF(SP_SUL!D339="","*",SP_SUL!D339)</f>
        <v>ANTONI  (TP-720)</v>
      </c>
      <c r="H336" s="145" t="str">
        <f>IF(SP_SUL!F339="","*",SP_SUL!F339)</f>
        <v>PDM - SUBSTITUIÇÃO - TRILHO</v>
      </c>
      <c r="I336" s="145" t="str">
        <f>IF(SP_SUL!H339="","*",SP_SUL!H339)</f>
        <v>-</v>
      </c>
      <c r="J336" s="145" t="str">
        <f>IF(SP_SUL!I339="","*",SP_SUL!I339)</f>
        <v>-</v>
      </c>
      <c r="K336" s="139" t="str">
        <f>IF(SP_SUL!M339="","*",SP_SUL!M339)</f>
        <v>ZXW-ZGP</v>
      </c>
      <c r="L336" s="139" t="str">
        <f>IF(SP_SUL!N339="","*",SP_SUL!N339)</f>
        <v>K89ZES2</v>
      </c>
      <c r="M336" s="140">
        <f>IF(SP_SUL!J339="","*",SP_SUL!J339)</f>
        <v>92</v>
      </c>
      <c r="N336" s="144">
        <f>IF(SP_SUL!K339="","*",SP_SUL!K339)</f>
        <v>87.25</v>
      </c>
      <c r="O336" s="144" t="str">
        <f>IF(SP_SUL!L339="","*",SP_SUL!L339)</f>
        <v>-</v>
      </c>
      <c r="P336" s="143">
        <f>IF(SP_SUL!O339="","*",SP_SUL!O339)</f>
        <v>0.45833333333333331</v>
      </c>
      <c r="Q336" s="143">
        <f>IF(SP_SUL!P339="","*",SP_SUL!P339)</f>
        <v>0.16666666666666666</v>
      </c>
      <c r="R336" s="145" t="str">
        <f>IF(SP_SUL!Q339="","*",CONCATENATE(SP_SUL!Q339," ",SP_SUL!R339))</f>
        <v>212 M</v>
      </c>
      <c r="S336" s="145" t="str">
        <f>IF(SP_SUL!V339="","*",SP_SUL!V339)</f>
        <v>Moises</v>
      </c>
      <c r="T336" s="145" t="str">
        <f>IF(SP_SUL!W339="","*",SP_SUL!W339)</f>
        <v>PDM - Substituição de trilho ( TP pronto depende da chegada do lastro W62)</v>
      </c>
      <c r="U336" s="137">
        <f ca="1">_xlfn.XLOOKUP(G336&amp;$U$2,BS_CONTROLE[CHAVE],BS_CONTROLE[Quantidade_11],"-")</f>
        <v>0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NÃO</v>
      </c>
      <c r="B337" s="146" t="str">
        <f>IF(SP_SUL!X340="","*",SP_SUL!X340)</f>
        <v>Contrato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ZEV-ZPT</v>
      </c>
      <c r="F337" s="145">
        <f>IF(SP_SUL!B340="","*",SP_SUL!B340)</f>
        <v>46066</v>
      </c>
      <c r="G337" s="145" t="str">
        <f>IF(SP_SUL!D340="","*",SP_SUL!D340)</f>
        <v>JACIANO (TF-674)</v>
      </c>
      <c r="H337" s="145" t="str">
        <f>IF(SP_SUL!F340="","*",SP_SUL!F340)</f>
        <v>PDM - SUBSTITUIÇÃO - TRILHO</v>
      </c>
      <c r="I337" s="145" t="str">
        <f>IF(SP_SUL!H340="","*",SP_SUL!H340)</f>
        <v>-</v>
      </c>
      <c r="J337" s="145" t="str">
        <f>IF(SP_SUL!I340="","*",SP_SUL!I340)</f>
        <v>-</v>
      </c>
      <c r="K337" s="139" t="str">
        <f>IF(SP_SUL!M340="","*",SP_SUL!M340)</f>
        <v>ZXW-ZGP</v>
      </c>
      <c r="L337" s="139" t="str">
        <f>IF(SP_SUL!N340="","*",SP_SUL!N340)</f>
        <v>K89ZES2</v>
      </c>
      <c r="M337" s="140">
        <f>IF(SP_SUL!J340="","*",SP_SUL!J340)</f>
        <v>92</v>
      </c>
      <c r="N337" s="144">
        <f>IF(SP_SUL!K340="","*",SP_SUL!K340)</f>
        <v>87.25</v>
      </c>
      <c r="O337" s="144" t="str">
        <f>IF(SP_SUL!L340="","*",SP_SUL!L340)</f>
        <v>-</v>
      </c>
      <c r="P337" s="143">
        <f>IF(SP_SUL!O340="","*",SP_SUL!O340)</f>
        <v>0.45833333333333331</v>
      </c>
      <c r="Q337" s="143">
        <f>IF(SP_SUL!P340="","*",SP_SUL!P340)</f>
        <v>0.16666666666666666</v>
      </c>
      <c r="R337" s="145" t="str">
        <f>IF(SP_SUL!Q340="","*",CONCATENATE(SP_SUL!Q340," ",SP_SUL!R340))</f>
        <v>212 M</v>
      </c>
      <c r="S337" s="145" t="str">
        <f>IF(SP_SUL!V340="","*",SP_SUL!V340)</f>
        <v>Moises</v>
      </c>
      <c r="T337" s="145" t="str">
        <f>IF(SP_SUL!W340="","*",SP_SUL!W340)</f>
        <v>PDM - Substituição de trilho ( TP pronto depende da chegada do lastro W62)</v>
      </c>
      <c r="U337" s="137">
        <f ca="1">_xlfn.XLOOKUP(G337&amp;$U$2,BS_CONTROLE[CHAVE],BS_CONTROLE[Quantidade_11],"-")</f>
        <v>0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NÃO</v>
      </c>
      <c r="B338" s="146" t="str">
        <f>IF(SP_SUL!X341="","*",SP_SUL!X341)</f>
        <v>Contrato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ZEV-ZPT</v>
      </c>
      <c r="F338" s="145">
        <f>IF(SP_SUL!B341="","*",SP_SUL!B341)</f>
        <v>46066</v>
      </c>
      <c r="G338" s="145" t="str">
        <f>IF(SP_SUL!D341="","*",SP_SUL!D341)</f>
        <v>LEANDRO (TP-727)</v>
      </c>
      <c r="H338" s="145" t="str">
        <f>IF(SP_SUL!F341="","*",SP_SUL!F341)</f>
        <v>PDM - SUBSTITUIÇÃO - TRILHO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ZXW-ZGP</v>
      </c>
      <c r="L338" s="139" t="str">
        <f>IF(SP_SUL!N341="","*",SP_SUL!N341)</f>
        <v>K89ZES2</v>
      </c>
      <c r="M338" s="140">
        <f>IF(SP_SUL!J341="","*",SP_SUL!J341)</f>
        <v>92</v>
      </c>
      <c r="N338" s="144">
        <f>IF(SP_SUL!K341="","*",SP_SUL!K341)</f>
        <v>87.25</v>
      </c>
      <c r="O338" s="144" t="str">
        <f>IF(SP_SUL!L341="","*",SP_SUL!L341)</f>
        <v>-</v>
      </c>
      <c r="P338" s="143">
        <f>IF(SP_SUL!O341="","*",SP_SUL!O341)</f>
        <v>0.45833333333333331</v>
      </c>
      <c r="Q338" s="143">
        <f>IF(SP_SUL!P341="","*",SP_SUL!P341)</f>
        <v>0.16666666666666666</v>
      </c>
      <c r="R338" s="145" t="str">
        <f>IF(SP_SUL!Q341="","*",CONCATENATE(SP_SUL!Q341," ",SP_SUL!R341))</f>
        <v>212 M</v>
      </c>
      <c r="S338" s="145" t="str">
        <f>IF(SP_SUL!V341="","*",SP_SUL!V341)</f>
        <v>Moises</v>
      </c>
      <c r="T338" s="145" t="str">
        <f>IF(SP_SUL!W341="","*",SP_SUL!W341)</f>
        <v>PDM - Substituição de trilho ( TP pronto depende da chegada do lastro W62)</v>
      </c>
      <c r="U338" s="137">
        <f ca="1">_xlfn.XLOOKUP(G338&amp;$U$2,BS_CONTROLE[CHAVE],BS_CONTROLE[Quantidade_11],"-")</f>
        <v>0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NÃO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ZEV-ZPT</v>
      </c>
      <c r="F340" s="145">
        <f>IF(SP_SUL!B343="","*",SP_SUL!B343)</f>
        <v>46066</v>
      </c>
      <c r="G340" s="145" t="str">
        <f>IF(SP_SUL!D343="","*",SP_SUL!D343)</f>
        <v>MODERNIZAÇÃO SERRA</v>
      </c>
      <c r="H340" s="145" t="str">
        <f>IF(SP_SUL!F343="","*",SP_SUL!F343)</f>
        <v>BLOCO</v>
      </c>
      <c r="I340" s="145" t="str">
        <f>IF(SP_SUL!H343="","*",SP_SUL!H343)</f>
        <v>-</v>
      </c>
      <c r="J340" s="145" t="str">
        <f>IF(SP_SUL!I343="","*",SP_SUL!I343)</f>
        <v>-</v>
      </c>
      <c r="K340" s="139" t="str">
        <f>IF(SP_SUL!M343="","*",SP_SUL!M343)</f>
        <v>ZGP-ZPT</v>
      </c>
      <c r="L340" s="139" t="str">
        <f>IF(SP_SUL!N343="","*",SP_SUL!N343)</f>
        <v>ZGP2/105ZGP2/ZPT1052</v>
      </c>
      <c r="M340" s="140">
        <f>IF(SP_SUL!J343="","*",SP_SUL!J343)</f>
        <v>92</v>
      </c>
      <c r="N340" s="144">
        <f>IF(SP_SUL!K343="","*",SP_SUL!K343)</f>
        <v>102.1</v>
      </c>
      <c r="O340" s="144">
        <f>IF(SP_SUL!L343="","*",SP_SUL!L343)</f>
        <v>102.3</v>
      </c>
      <c r="P340" s="143">
        <f>IF(SP_SUL!O343="","*",SP_SUL!O343)</f>
        <v>0.33333333333333331</v>
      </c>
      <c r="Q340" s="143">
        <f>IF(SP_SUL!P343="","*",SP_SUL!P343)</f>
        <v>0.22916666666666666</v>
      </c>
      <c r="R340" s="145" t="str">
        <f>IF(SP_SUL!Q343="","*",CONCATENATE(SP_SUL!Q343," ",SP_SUL!R343))</f>
        <v>1 BINÁRIO</v>
      </c>
      <c r="S340" s="145" t="str">
        <f>IF(SP_SUL!V343="","*",SP_SUL!V343)</f>
        <v>Augusto</v>
      </c>
      <c r="T340" s="145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7">
        <f ca="1">_xlfn.XLOOKUP(G340&amp;$U$2,BS_CONTROLE[CHAVE],BS_CONTROLE[Quantidade_11],"-")</f>
        <v>0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OPORTUNIDADE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ZPT-ZPG</v>
      </c>
      <c r="F341" s="145">
        <f>IF(SP_SUL!B344="","*",SP_SUL!B344)</f>
        <v>46066</v>
      </c>
      <c r="G341" s="145" t="str">
        <f>IF(SP_SUL!D344="","*",SP_SUL!D344)</f>
        <v>EXPANSÃO TURMA 1</v>
      </c>
      <c r="H341" s="145" t="str">
        <f>IF(SP_SUL!F344="","*",SP_SUL!F344)</f>
        <v>EXPANSÃO - SOLDA</v>
      </c>
      <c r="I341" s="145" t="str">
        <f>IF(SP_SUL!H344="","*",SP_SUL!H344)</f>
        <v>-</v>
      </c>
      <c r="J341" s="145" t="str">
        <f>IF(SP_SUL!I344="","*",SP_SUL!I344)</f>
        <v>-</v>
      </c>
      <c r="K341" s="139" t="str">
        <f>IF(SP_SUL!M344="","*",SP_SUL!M344)</f>
        <v>PAT-ZGM</v>
      </c>
      <c r="L341" s="139" t="str">
        <f>IF(SP_SUL!N344="","*",SP_SUL!N344)</f>
        <v>PAT1102</v>
      </c>
      <c r="M341" s="140">
        <f>IF(SP_SUL!J344="","*",SP_SUL!J344)</f>
        <v>53</v>
      </c>
      <c r="N341" s="144">
        <f>IF(SP_SUL!K344="","*",SP_SUL!K344)</f>
        <v>108.76</v>
      </c>
      <c r="O341" s="144" t="str">
        <f>IF(SP_SUL!L344="","*",SP_SUL!L344)</f>
        <v>-</v>
      </c>
      <c r="P341" s="143">
        <f>IF(SP_SUL!O344="","*",SP_SUL!O344)</f>
        <v>0.35416666666666669</v>
      </c>
      <c r="Q341" s="143">
        <f>IF(SP_SUL!P344="","*",SP_SUL!P344)</f>
        <v>8.3333333333333329E-2</v>
      </c>
      <c r="R341" s="145" t="str">
        <f>IF(SP_SUL!Q344="","*",CONCATENATE(SP_SUL!Q344," ",SP_SUL!R344))</f>
        <v>1 Nº DE SOLDA</v>
      </c>
      <c r="S341" s="145" t="str">
        <f>IF(SP_SUL!V344="","*",SP_SUL!V344)</f>
        <v>Pedro</v>
      </c>
      <c r="T341" s="145" t="str">
        <f>IF(SP_SUL!W344="","*",SP_SUL!W344)</f>
        <v xml:space="preserve">Execução de solda - Condicionado a temperatura </v>
      </c>
      <c r="U341" s="137">
        <f ca="1">_xlfn.XLOOKUP(G341&amp;$U$2,BS_CONTROLE[CHAVE],BS_CONTROLE[Quantidade_11],"-")</f>
        <v>3</v>
      </c>
      <c r="V341" s="137">
        <f ca="1">_xlfn.XLOOKUP(G341&amp;$V$2,BS_CONTROLE[CHAVE],BS_CONTROLE[Quantidade_11],"-")</f>
        <v>2</v>
      </c>
      <c r="W341" s="137">
        <f ca="1">_xlfn.XLOOKUP(G341&amp;$W$2,BS_CONTROLE[CHAVE],BS_CONTROLE[Quantidade_11],"-")</f>
        <v>0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ZPT-ZPG</v>
      </c>
      <c r="F342" s="145">
        <f>IF(SP_SUL!B345="","*",SP_SUL!B345)</f>
        <v>46066</v>
      </c>
      <c r="G342" s="145" t="str">
        <f>IF(SP_SUL!D345="","*",SP_SUL!D345)</f>
        <v>RAFAEL (TP-695)</v>
      </c>
      <c r="H342" s="145" t="str">
        <f>IF(SP_SUL!F345="","*",SP_SUL!F345)</f>
        <v>JIC</v>
      </c>
      <c r="I342" s="145" t="str">
        <f>IF(SP_SUL!H345="","*",SP_SUL!H345)</f>
        <v>-</v>
      </c>
      <c r="J342" s="145" t="str">
        <f>IF(SP_SUL!I345="","*",SP_SUL!I345)</f>
        <v>-</v>
      </c>
      <c r="K342" s="139" t="str">
        <f>IF(SP_SUL!M345="","*",SP_SUL!M345)</f>
        <v>ZGM-ZZV</v>
      </c>
      <c r="L342" s="139">
        <f>IF(SP_SUL!N345="","*",SP_SUL!N345)</f>
        <v>1181172</v>
      </c>
      <c r="M342" s="140">
        <f>IF(SP_SUL!J345="","*",SP_SUL!J345)</f>
        <v>53</v>
      </c>
      <c r="N342" s="144">
        <f>IF(SP_SUL!K345="","*",SP_SUL!K345)</f>
        <v>116.81</v>
      </c>
      <c r="O342" s="144" t="str">
        <f>IF(SP_SUL!L345="","*",SP_SUL!L345)</f>
        <v>-</v>
      </c>
      <c r="P342" s="143">
        <f>IF(SP_SUL!O345="","*",SP_SUL!O345)</f>
        <v>0.45833333333333331</v>
      </c>
      <c r="Q342" s="143">
        <f>IF(SP_SUL!P345="","*",SP_SUL!P345)</f>
        <v>8.3333333333333329E-2</v>
      </c>
      <c r="R342" s="145" t="str">
        <f>IF(SP_SUL!Q345="","*",CONCATENATE(SP_SUL!Q345," ",SP_SUL!R345))</f>
        <v>1 Nº DE PEÇAS</v>
      </c>
      <c r="S342" s="145" t="str">
        <f>IF(SP_SUL!V345="","*",SP_SUL!V345)</f>
        <v>Moises</v>
      </c>
      <c r="T342" s="145" t="str">
        <f>IF(SP_SUL!W345="","*",SP_SUL!W345)</f>
        <v>Substituição de JIC</v>
      </c>
      <c r="U342" s="137">
        <f ca="1">_xlfn.XLOOKUP(G342&amp;$U$2,BS_CONTROLE[CHAVE],BS_CONTROLE[Quantidade_11],"-")</f>
        <v>1</v>
      </c>
      <c r="V342" s="137">
        <f ca="1">_xlfn.XLOOKUP(G342&amp;$V$2,BS_CONTROLE[CHAVE],BS_CONTROLE[Quantidade_11],"-")</f>
        <v>0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46066</v>
      </c>
      <c r="G343" s="145" t="str">
        <f>IF(SP_SUL!D346="","*",SP_SUL!D346)</f>
        <v>CLEBISON (TP-728)</v>
      </c>
      <c r="H343" s="145" t="str">
        <f>IF(SP_SUL!F346="","*",SP_SUL!F346)</f>
        <v>PDM - SOLDA</v>
      </c>
      <c r="I343" s="145" t="str">
        <f>IF(SP_SUL!H346="","*",SP_SUL!H346)</f>
        <v>-</v>
      </c>
      <c r="J343" s="145" t="str">
        <f>IF(SP_SUL!I346="","*",SP_SUL!I346)</f>
        <v>*</v>
      </c>
      <c r="K343" s="139" t="str">
        <f>IF(SP_SUL!M346="","*",SP_SUL!M346)</f>
        <v>ZKW-ZLU</v>
      </c>
      <c r="L343" s="139">
        <f>IF(SP_SUL!N346="","*",SP_SUL!N346)</f>
        <v>1031022</v>
      </c>
      <c r="M343" s="140">
        <f>IF(SP_SUL!J346="","*",SP_SUL!J346)</f>
        <v>55</v>
      </c>
      <c r="N343" s="144">
        <f>IF(SP_SUL!K346="","*",SP_SUL!K346)</f>
        <v>102.5</v>
      </c>
      <c r="O343" s="144" t="str">
        <f>IF(SP_SUL!L346="","*",SP_SUL!L346)</f>
        <v>-</v>
      </c>
      <c r="P343" s="143">
        <f>IF(SP_SUL!O346="","*",SP_SUL!O346)</f>
        <v>0.45833333333333331</v>
      </c>
      <c r="Q343" s="143">
        <f>IF(SP_SUL!P346="","*",SP_SUL!P346)</f>
        <v>6.9444444444444447E-4</v>
      </c>
      <c r="R343" s="145" t="str">
        <f>IF(SP_SUL!Q346="","*",CONCATENATE(SP_SUL!Q346," ",SP_SUL!R346))</f>
        <v>1 Nº DE SOLDA</v>
      </c>
      <c r="S343" s="145" t="str">
        <f>IF(SP_SUL!V346="","*",SP_SUL!V346)</f>
        <v>Felipe</v>
      </c>
      <c r="T343" s="145" t="str">
        <f>IF(SP_SUL!W346="","*",SP_SUL!W346)</f>
        <v xml:space="preserve">Execução de solda - Condicionado a temperatura </v>
      </c>
      <c r="U343" s="137">
        <f ca="1">_xlfn.XLOOKUP(G343&amp;$U$2,BS_CONTROLE[CHAVE],BS_CONTROLE[Quantidade_11],"-")</f>
        <v>1</v>
      </c>
      <c r="V343" s="137">
        <f ca="1">_xlfn.XLOOKUP(G343&amp;$V$2,BS_CONTROLE[CHAVE],BS_CONTROLE[Quantidade_11],"-")</f>
        <v>0</v>
      </c>
      <c r="W343" s="137">
        <f ca="1">_xlfn.XLOOKUP(G343&amp;$W$2,BS_CONTROLE[CHAVE],BS_CONTROLE[Quantidade_11],"-")</f>
        <v>0</v>
      </c>
    </row>
    <row r="344" spans="1:23" hidden="1">
      <c r="A344" s="146" t="str">
        <f>IF(SP_SUL!Y347="","*",SP_SUL!Y347)</f>
        <v>*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46066</v>
      </c>
      <c r="G344" s="145" t="str">
        <f>IF(SP_SUL!D347="","*",SP_SUL!D347)</f>
        <v>ISMAEL(TP-726)</v>
      </c>
      <c r="H344" s="145" t="str">
        <f>IF(SP_SUL!F347="","*",SP_SUL!F347)</f>
        <v>PDM - SOLDA</v>
      </c>
      <c r="I344" s="145" t="str">
        <f>IF(SP_SUL!H347="","*",SP_SUL!H347)</f>
        <v>-</v>
      </c>
      <c r="J344" s="145" t="str">
        <f>IF(SP_SUL!I347="","*",SP_SUL!I347)</f>
        <v>*</v>
      </c>
      <c r="K344" s="139" t="str">
        <f>IF(SP_SUL!M347="","*",SP_SUL!M347)</f>
        <v>ZKW-ZLU</v>
      </c>
      <c r="L344" s="139">
        <f>IF(SP_SUL!N347="","*",SP_SUL!N347)</f>
        <v>1031022</v>
      </c>
      <c r="M344" s="140">
        <f>IF(SP_SUL!J347="","*",SP_SUL!J347)</f>
        <v>55</v>
      </c>
      <c r="N344" s="144">
        <f>IF(SP_SUL!K347="","*",SP_SUL!K347)</f>
        <v>102.5</v>
      </c>
      <c r="O344" s="144" t="str">
        <f>IF(SP_SUL!L347="","*",SP_SUL!L347)</f>
        <v>-</v>
      </c>
      <c r="P344" s="143">
        <f>IF(SP_SUL!O347="","*",SP_SUL!O347)</f>
        <v>0.45833333333333331</v>
      </c>
      <c r="Q344" s="143">
        <f>IF(SP_SUL!P347="","*",SP_SUL!P347)</f>
        <v>6.9444444444444447E-4</v>
      </c>
      <c r="R344" s="145" t="str">
        <f>IF(SP_SUL!Q347="","*",CONCATENATE(SP_SUL!Q347," ",SP_SUL!R347))</f>
        <v>1 Nº DE SOLDA</v>
      </c>
      <c r="S344" s="145" t="str">
        <f>IF(SP_SUL!V347="","*",SP_SUL!V347)</f>
        <v>Felipe</v>
      </c>
      <c r="T344" s="145" t="str">
        <f>IF(SP_SUL!W347="","*",SP_SUL!W347)</f>
        <v xml:space="preserve">Execução de solda - Condicionado a temperatura </v>
      </c>
      <c r="U344" s="137">
        <f ca="1">_xlfn.XLOOKUP(G344&amp;$U$2,BS_CONTROLE[CHAVE],BS_CONTROLE[Quantidade_11],"-")</f>
        <v>1</v>
      </c>
      <c r="V344" s="137">
        <f ca="1">_xlfn.XLOOKUP(G344&amp;$V$2,BS_CONTROLE[CHAVE],BS_CONTROLE[Quantidade_11],"-")</f>
        <v>0</v>
      </c>
      <c r="W344" s="137">
        <f ca="1">_xlfn.XLOOKUP(G344&amp;$W$2,BS_CONTROLE[CHAVE],BS_CONTROLE[Quantidade_11],"-")</f>
        <v>0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ZBV-ZRX</v>
      </c>
      <c r="F346" s="145">
        <f>IF(SP_SUL!B349="","*",SP_SUL!B349)</f>
        <v>46067</v>
      </c>
      <c r="G346" s="145" t="str">
        <f>IF(SP_SUL!D349="","*",SP_SUL!D349)</f>
        <v>EXPANSÃO TURMA 1</v>
      </c>
      <c r="H346" s="145" t="str">
        <f>IF(SP_SUL!F349="","*",SP_SUL!F349)</f>
        <v>EXPANSÃO - SOLDA</v>
      </c>
      <c r="I346" s="145" t="str">
        <f>IF(SP_SUL!H349="","*",SP_SUL!H349)</f>
        <v>ZCD1</v>
      </c>
      <c r="J346" s="145" t="str">
        <f>IF(SP_SUL!I349="","*",SP_SUL!I349)</f>
        <v>-</v>
      </c>
      <c r="K346" s="139" t="str">
        <f>IF(SP_SUL!M349="","*",SP_SUL!M349)</f>
        <v>ZCD</v>
      </c>
      <c r="L346" s="139" t="str">
        <f>IF(SP_SUL!N349="","*",SP_SUL!N349)</f>
        <v>ZCD1</v>
      </c>
      <c r="M346" s="140">
        <f>IF(SP_SUL!J349="","*",SP_SUL!J349)</f>
        <v>70</v>
      </c>
      <c r="N346" s="144">
        <f>IF(SP_SUL!K349="","*",SP_SUL!K349)</f>
        <v>113</v>
      </c>
      <c r="O346" s="144" t="str">
        <f>IF(SP_SUL!L349="","*",SP_SUL!L349)</f>
        <v>-</v>
      </c>
      <c r="P346" s="143">
        <f>IF(SP_SUL!O349="","*",SP_SUL!O349)</f>
        <v>0.375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Elder</v>
      </c>
      <c r="T346" s="145" t="str">
        <f>IF(SP_SUL!W349="","*",SP_SUL!W349)</f>
        <v xml:space="preserve">Execução de solda - Condicionado a temperatura </v>
      </c>
      <c r="U346" s="137">
        <f ca="1">_xlfn.XLOOKUP(G346&amp;$U$2,BS_CONTROLE[CHAVE],BS_CONTROLE[Quantidade_11],"-")</f>
        <v>3</v>
      </c>
      <c r="V346" s="137">
        <f ca="1">_xlfn.XLOOKUP(G346&amp;$V$2,BS_CONTROLE[CHAVE],BS_CONTROLE[Quantidade_11],"-")</f>
        <v>2</v>
      </c>
      <c r="W346" s="137">
        <f ca="1">_xlfn.XLOOKUP(G346&amp;$W$2,BS_CONTROLE[CHAVE],BS_CONTROLE[Quantidade_11],"-")</f>
        <v>0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ZBV-ZRX</v>
      </c>
      <c r="F347" s="145">
        <f>IF(SP_SUL!B350="","*",SP_SUL!B350)</f>
        <v>46067</v>
      </c>
      <c r="G347" s="145" t="str">
        <f>IF(SP_SUL!D350="","*",SP_SUL!D350)</f>
        <v>KLECIO (TP-699)</v>
      </c>
      <c r="H347" s="145" t="str">
        <f>IF(SP_SUL!F350="","*",SP_SUL!F350)</f>
        <v>PDM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ZSW-ZTT</v>
      </c>
      <c r="L347" s="139" t="str">
        <f>IF(SP_SUL!N350="","*",SP_SUL!N350)</f>
        <v>K90ZTT</v>
      </c>
      <c r="M347" s="140">
        <f>IF(SP_SUL!J350="","*",SP_SUL!J350)</f>
        <v>70</v>
      </c>
      <c r="N347" s="144">
        <f>IF(SP_SUL!K350="","*",SP_SUL!K350)</f>
        <v>92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 xml:space="preserve">Klecio </v>
      </c>
      <c r="T347" s="145" t="str">
        <f>IF(SP_SUL!W350="","*",SP_SUL!W350)</f>
        <v xml:space="preserve">Execução de solda - Condicionado a temperatura </v>
      </c>
      <c r="U347" s="137">
        <f ca="1">_xlfn.XLOOKUP(G347&amp;$U$2,BS_CONTROLE[CHAVE],BS_CONTROLE[Quantidade_11],"-")</f>
        <v>0</v>
      </c>
      <c r="V347" s="137">
        <f ca="1">_xlfn.XLOOKUP(G347&amp;$V$2,BS_CONTROLE[CHAVE],BS_CONTROLE[Quantidade_11],"-")</f>
        <v>1</v>
      </c>
      <c r="W347" s="137">
        <f ca="1">_xlfn.XLOOKUP(G347&amp;$W$2,BS_CONTROLE[CHAVE],BS_CONTROLE[Quantidade_11],"-")</f>
        <v>1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ZBV-ZKE</v>
      </c>
      <c r="F349" s="145">
        <f>IF(SP_SUL!B352="","*",SP_SUL!B352)</f>
        <v>46067</v>
      </c>
      <c r="G349" s="145" t="str">
        <f>IF(SP_SUL!D352="","*",SP_SUL!D352)</f>
        <v>ROGÉRIO (TP-730)</v>
      </c>
      <c r="H349" s="145" t="str">
        <f>IF(SP_SUL!F352="","*",SP_SUL!F352)</f>
        <v>PDM - SUBSTITUIÇÃO - DORMENTE</v>
      </c>
      <c r="I349" s="145" t="str">
        <f>IF(SP_SUL!H352="","*",SP_SUL!H352)</f>
        <v>-</v>
      </c>
      <c r="J349" s="145" t="str">
        <f>IF(SP_SUL!I352="","*",SP_SUL!I352)</f>
        <v>-</v>
      </c>
      <c r="K349" s="139" t="str">
        <f>IF(SP_SUL!M352="","*",SP_SUL!M352)</f>
        <v>ZYU-ZST</v>
      </c>
      <c r="L349" s="139" t="str">
        <f>IF(SP_SUL!N352="","*",SP_SUL!N352)</f>
        <v>206ZST</v>
      </c>
      <c r="M349" s="140">
        <f>IF(SP_SUL!J352="","*",SP_SUL!J352)</f>
        <v>56</v>
      </c>
      <c r="N349" s="144">
        <f>IF(SP_SUL!K352="","*",SP_SUL!K352)</f>
        <v>206.9</v>
      </c>
      <c r="O349" s="144">
        <f>IF(SP_SUL!L352="","*",SP_SUL!L352)</f>
        <v>205.9</v>
      </c>
      <c r="P349" s="143">
        <f>IF(SP_SUL!O352="","*",SP_SUL!O352)</f>
        <v>0.41666666666666669</v>
      </c>
      <c r="Q349" s="143">
        <f>IF(SP_SUL!P352="","*",SP_SUL!P352)</f>
        <v>8.3333333333333329E-2</v>
      </c>
      <c r="R349" s="145" t="str">
        <f>IF(SP_SUL!Q352="","*",CONCATENATE(SP_SUL!Q352," ",SP_SUL!R352))</f>
        <v>40 Nº DE DORMENTES</v>
      </c>
      <c r="S349" s="145" t="str">
        <f>IF(SP_SUL!V352="","*",SP_SUL!V352)</f>
        <v>Moises</v>
      </c>
      <c r="T349" s="145" t="str">
        <f>IF(SP_SUL!W352="","*",SP_SUL!W352)</f>
        <v xml:space="preserve">PDM - Substituição de dormentes </v>
      </c>
      <c r="U349" s="137">
        <f ca="1">_xlfn.XLOOKUP(G349&amp;$U$2,BS_CONTROLE[CHAVE],BS_CONTROLE[Quantidade_11],"-")</f>
        <v>0</v>
      </c>
      <c r="V349" s="137">
        <f ca="1">_xlfn.XLOOKUP(G349&amp;$V$2,BS_CONTROLE[CHAVE],BS_CONTROLE[Quantidade_11],"-")</f>
        <v>0</v>
      </c>
      <c r="W349" s="137">
        <f ca="1">_xlfn.XLOOKUP(G349&amp;$W$2,BS_CONTROLE[CHAVE],BS_CONTROLE[Quantidade_11],"-")</f>
        <v>0</v>
      </c>
    </row>
    <row r="350" spans="1:23" hidden="1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ZBV-ZKE</v>
      </c>
      <c r="F350" s="145">
        <f>IF(SP_SUL!B353="","*",SP_SUL!B353)</f>
        <v>46067</v>
      </c>
      <c r="G350" s="145" t="str">
        <f>IF(SP_SUL!D353="","*",SP_SUL!D353)</f>
        <v>V93</v>
      </c>
      <c r="H350" s="145" t="str">
        <f>IF(SP_SUL!F353="","*",SP_SUL!F353)</f>
        <v>MECANIZAÇÃO - SOCADORA</v>
      </c>
      <c r="I350" s="145" t="str">
        <f>IF(SP_SUL!H353="","*",SP_SUL!H353)</f>
        <v>ZYU1</v>
      </c>
      <c r="J350" s="145" t="str">
        <f>IF(SP_SUL!I353="","*",SP_SUL!I353)</f>
        <v>ZYU1</v>
      </c>
      <c r="K350" s="139" t="str">
        <f>IF(SP_SUL!M353="","*",SP_SUL!M353)</f>
        <v>ZYU-ZST</v>
      </c>
      <c r="L350" s="139" t="str">
        <f>IF(SP_SUL!N353="","*",SP_SUL!N353)</f>
        <v>ZYU206</v>
      </c>
      <c r="M350" s="140">
        <f>IF(SP_SUL!J353="","*",SP_SUL!J353)</f>
        <v>56</v>
      </c>
      <c r="N350" s="144">
        <f>IF(SP_SUL!K353="","*",SP_SUL!K353)</f>
        <v>204.4</v>
      </c>
      <c r="O350" s="144">
        <f>IF(SP_SUL!L353="","*",SP_SUL!L353)</f>
        <v>205.8</v>
      </c>
      <c r="P350" s="143">
        <f>IF(SP_SUL!O353="","*",SP_SUL!O353)</f>
        <v>0.375</v>
      </c>
      <c r="Q350" s="143">
        <f>IF(SP_SUL!P353="","*",SP_SUL!P353)</f>
        <v>8.3333333333333329E-2</v>
      </c>
      <c r="R350" s="145" t="str">
        <f>IF(SP_SUL!Q353="","*",CONCATENATE(SP_SUL!Q353," ",SP_SUL!R353))</f>
        <v>200 M</v>
      </c>
      <c r="S350" s="145" t="str">
        <f>IF(SP_SUL!V353="","*",SP_SUL!V353)</f>
        <v>Moises</v>
      </c>
      <c r="T350" s="145" t="str">
        <f>IF(SP_SUL!W353="","*",SP_SUL!W353)</f>
        <v xml:space="preserve">Socaria mecanizada </v>
      </c>
      <c r="U350" s="137">
        <f ca="1">_xlfn.XLOOKUP(G350&amp;$U$2,BS_CONTROLE[CHAVE],BS_CONTROLE[Quantidade_11],"-")</f>
        <v>0</v>
      </c>
      <c r="V350" s="137">
        <f ca="1">_xlfn.XLOOKUP(G350&amp;$V$2,BS_CONTROLE[CHAVE],BS_CONTROLE[Quantidade_11],"-")</f>
        <v>0</v>
      </c>
      <c r="W350" s="137">
        <f ca="1">_xlfn.XLOOKUP(G350&amp;$W$2,BS_CONTROLE[CHAVE],BS_CONTROLE[Quantidade_11],"-")</f>
        <v>0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ZBV-ZKE</v>
      </c>
      <c r="F351" s="145">
        <f>IF(SP_SUL!B354="","*",SP_SUL!B354)</f>
        <v>46067</v>
      </c>
      <c r="G351" s="145" t="str">
        <f>IF(SP_SUL!D354="","*",SP_SUL!D354)</f>
        <v>ROBSON (TF-701)</v>
      </c>
      <c r="H351" s="145" t="str">
        <f>IF(SP_SUL!F354="","*",SP_SUL!F354)</f>
        <v>PDM - SUBSTITUIÇÃO - DORMENTE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ZDY-ZFY</v>
      </c>
      <c r="L351" s="139" t="str">
        <f>IF(SP_SUL!N354="","*",SP_SUL!N354)</f>
        <v>189ZFY</v>
      </c>
      <c r="M351" s="140">
        <f>IF(SP_SUL!J354="","*",SP_SUL!J354)</f>
        <v>56</v>
      </c>
      <c r="N351" s="144">
        <f>IF(SP_SUL!K354="","*",SP_SUL!K354)</f>
        <v>190.3</v>
      </c>
      <c r="O351" s="144">
        <f>IF(SP_SUL!L354="","*",SP_SUL!L354)</f>
        <v>190.5</v>
      </c>
      <c r="P351" s="143">
        <f>IF(SP_SUL!O354="","*",SP_SUL!O354)</f>
        <v>0.375</v>
      </c>
      <c r="Q351" s="143">
        <f>IF(SP_SUL!P354="","*",SP_SUL!P354)</f>
        <v>8.3333333333333329E-2</v>
      </c>
      <c r="R351" s="145" t="str">
        <f>IF(SP_SUL!Q354="","*",CONCATENATE(SP_SUL!Q354," ",SP_SUL!R354))</f>
        <v>50 Nº DE DORMENTES</v>
      </c>
      <c r="S351" s="145" t="str">
        <f>IF(SP_SUL!V354="","*",SP_SUL!V354)</f>
        <v>Moises</v>
      </c>
      <c r="T351" s="145" t="str">
        <f>IF(SP_SUL!W354="","*",SP_SUL!W354)</f>
        <v xml:space="preserve">PDM - Substituição de dormentes </v>
      </c>
      <c r="U351" s="137">
        <f ca="1">_xlfn.XLOOKUP(G351&amp;$U$2,BS_CONTROLE[CHAVE],BS_CONTROLE[Quantidade_11],"-")</f>
        <v>0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ZBV-ZKE</v>
      </c>
      <c r="F352" s="145" t="str">
        <f>IF(SP_SUL!B355="","*",SP_SUL!B355)</f>
        <v>*</v>
      </c>
      <c r="G352" s="145" t="str">
        <f>IF(SP_SUL!D355="","*",SP_SUL!D355)</f>
        <v>JACIANO (TF-674)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ZDY-ZFY</v>
      </c>
      <c r="L352" s="139" t="str">
        <f>IF(SP_SUL!N355="","*",SP_SUL!N355)</f>
        <v>189ZFY</v>
      </c>
      <c r="M352" s="140">
        <f>IF(SP_SUL!J355="","*",SP_SUL!J355)</f>
        <v>56</v>
      </c>
      <c r="N352" s="144">
        <f>IF(SP_SUL!K355="","*",SP_SUL!K355)</f>
        <v>191</v>
      </c>
      <c r="O352" s="144">
        <f>IF(SP_SUL!L355="","*",SP_SUL!L355)</f>
        <v>190.5</v>
      </c>
      <c r="P352" s="143">
        <f>IF(SP_SUL!O355="","*",SP_SUL!O355)</f>
        <v>0.375</v>
      </c>
      <c r="Q352" s="143">
        <f>IF(SP_SUL!P355="","*",SP_SUL!P355)</f>
        <v>8.3333333333333329E-2</v>
      </c>
      <c r="R352" s="145" t="str">
        <f>IF(SP_SUL!Q355="","*",CONCATENATE(SP_SUL!Q355," ",SP_SUL!R355))</f>
        <v>50 Nº DE DORMENTES</v>
      </c>
      <c r="S352" s="145" t="str">
        <f>IF(SP_SUL!V355="","*",SP_SUL!V355)</f>
        <v>Moises</v>
      </c>
      <c r="T352" s="145" t="str">
        <f>IF(SP_SUL!W355="","*",SP_SUL!W355)</f>
        <v xml:space="preserve">PDM - Substituição de dormentes </v>
      </c>
      <c r="U352" s="137">
        <f ca="1">_xlfn.XLOOKUP(G352&amp;$U$2,BS_CONTROLE[CHAVE],BS_CONTROLE[Quantidade_11],"-")</f>
        <v>0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ZKE-ZEV</v>
      </c>
      <c r="F354" s="145">
        <f>IF(SP_SUL!B357="","*",SP_SUL!B357)</f>
        <v>46067</v>
      </c>
      <c r="G354" s="145" t="str">
        <f>IF(SP_SUL!D357="","*",SP_SUL!D357)</f>
        <v>E17</v>
      </c>
      <c r="H354" s="145" t="str">
        <f>IF(SP_SUL!F357="","*",SP_SUL!F357)</f>
        <v>CAMINHÃO DE SOLDA</v>
      </c>
      <c r="I354" s="145" t="str">
        <f>IF(SP_SUL!H357="","*",SP_SUL!H357)</f>
        <v>102ZKW2</v>
      </c>
      <c r="J354" s="145" t="str">
        <f>IF(SP_SUL!I357="","*",SP_SUL!I357)</f>
        <v>102ZKW2</v>
      </c>
      <c r="K354" s="139" t="str">
        <f>IF(SP_SUL!M357="","*",SP_SUL!M357)</f>
        <v>ZKW-ZLU</v>
      </c>
      <c r="L354" s="139" t="str">
        <f>IF(SP_SUL!N357="","*",SP_SUL!N357)</f>
        <v>102ZKW2</v>
      </c>
      <c r="M354" s="140">
        <f>IF(SP_SUL!J357="","*",SP_SUL!J357)</f>
        <v>55</v>
      </c>
      <c r="N354" s="144">
        <f>IF(SP_SUL!K357="","*",SP_SUL!K357)</f>
        <v>100.95099999999999</v>
      </c>
      <c r="O354" s="144">
        <f>IF(SP_SUL!L357="","*",SP_SUL!L357)</f>
        <v>101.16500000000001</v>
      </c>
      <c r="P354" s="143">
        <f>IF(SP_SUL!O357="","*",SP_SUL!O357)</f>
        <v>0.39583333333333331</v>
      </c>
      <c r="Q354" s="143">
        <f>IF(SP_SUL!P357="","*",SP_SUL!P357)</f>
        <v>0.125</v>
      </c>
      <c r="R354" s="145" t="str">
        <f>IF(SP_SUL!Q357="","*",CONCATENATE(SP_SUL!Q357," ",SP_SUL!R357))</f>
        <v>2 Nº DE SOLDA</v>
      </c>
      <c r="S354" s="145" t="str">
        <f>IF(SP_SUL!V357="","*",SP_SUL!V357)</f>
        <v>Higor</v>
      </c>
      <c r="T354" s="145" t="str">
        <f>IF(SP_SUL!W357="","*",SP_SUL!W357)</f>
        <v>Caminhão de solda</v>
      </c>
      <c r="U354" s="137">
        <f ca="1">_xlfn.XLOOKUP(G354&amp;$U$2,BS_CONTROLE[CHAVE],BS_CONTROLE[Quantidade_11],"-")</f>
        <v>4</v>
      </c>
      <c r="V354" s="137">
        <f ca="1">_xlfn.XLOOKUP(G354&amp;$V$2,BS_CONTROLE[CHAVE],BS_CONTROLE[Quantidade_11],"-")</f>
        <v>0</v>
      </c>
      <c r="W354" s="137">
        <f ca="1">_xlfn.XLOOKUP(G354&amp;$W$2,BS_CONTROLE[CHAVE],BS_CONTROLE[Quantidade_11],"-")</f>
        <v>0</v>
      </c>
    </row>
    <row r="355" spans="1:23" hidden="1">
      <c r="A355" s="146" t="str">
        <f>IF(SP_SUL!Y358="","*",SP_SUL!Y358)</f>
        <v>OPORTUNIDADE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ZKE-ZEV</v>
      </c>
      <c r="F355" s="145">
        <f>IF(SP_SUL!B358="","*",SP_SUL!B358)</f>
        <v>46067</v>
      </c>
      <c r="G355" s="145" t="str">
        <f>IF(SP_SUL!D358="","*",SP_SUL!D358)</f>
        <v>W60</v>
      </c>
      <c r="H355" s="145" t="str">
        <f>IF(SP_SUL!F358="","*",SP_SUL!F358)</f>
        <v>DESCARGA DE MATERIAL</v>
      </c>
      <c r="I355" s="145" t="str">
        <f>IF(SP_SUL!H358="","*",SP_SUL!H358)</f>
        <v>102ZKW2</v>
      </c>
      <c r="J355" s="145" t="str">
        <f>IF(SP_SUL!I358="","*",SP_SUL!I358)</f>
        <v>102ZKW2</v>
      </c>
      <c r="K355" s="139" t="str">
        <f>IF(SP_SUL!M358="","*",SP_SUL!M358)</f>
        <v>ZKW-ZLU</v>
      </c>
      <c r="L355" s="139">
        <f>IF(SP_SUL!N358="","*",SP_SUL!N358)</f>
        <v>1051032</v>
      </c>
      <c r="M355" s="140">
        <f>IF(SP_SUL!J358="","*",SP_SUL!J358)</f>
        <v>55</v>
      </c>
      <c r="N355" s="144">
        <f>IF(SP_SUL!K358="","*",SP_SUL!K358)</f>
        <v>103.6</v>
      </c>
      <c r="O355" s="144">
        <f>IF(SP_SUL!L358="","*",SP_SUL!L358)</f>
        <v>113.3</v>
      </c>
      <c r="P355" s="143">
        <f>IF(SP_SUL!O358="","*",SP_SUL!O358)</f>
        <v>0.39583333333333331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Felipe</v>
      </c>
      <c r="T355" s="145" t="str">
        <f>IF(SP_SUL!W358="","*",SP_SUL!W358)</f>
        <v>Descarga de 6 reduções no km113+600 via 2 e descarga de tampão km113+300 via 2</v>
      </c>
      <c r="U355" s="137" t="str">
        <f ca="1">_xlfn.XLOOKUP(G355&amp;$U$2,BS_CONTROLE[CHAVE],BS_CONTROLE[Quantidade_11],"-")</f>
        <v>-</v>
      </c>
      <c r="V355" s="137">
        <f ca="1">_xlfn.XLOOKUP(G355&amp;$V$2,BS_CONTROLE[CHAVE],BS_CONTROLE[Quantidade_11],"-")</f>
        <v>45</v>
      </c>
      <c r="W355" s="137">
        <f ca="1">_xlfn.XLOOKUP(G355&amp;$W$2,BS_CONTROLE[CHAVE],BS_CONTROLE[Quantidade_11],"-")</f>
        <v>0</v>
      </c>
    </row>
    <row r="356" spans="1:23" hidden="1">
      <c r="A356" s="146" t="str">
        <f>IF(SP_SUL!Y359="","*",SP_SUL!Y359)</f>
        <v>OPORTUNIDADE</v>
      </c>
      <c r="B356" s="146" t="str">
        <f>IF(SP_SUL!X359="","*",SP_SUL!X359)</f>
        <v>Oportunidade</v>
      </c>
      <c r="C356" s="146" t="str">
        <f>IF(SP_SUL!Z359="","*",SP_SUL!Z359)</f>
        <v>*</v>
      </c>
      <c r="D356" s="139" t="str">
        <f>IF(SP_SUL!S359="","*",SP_SUL!S359)</f>
        <v>SP SUL</v>
      </c>
      <c r="E356" s="139" t="str">
        <f>IF(SP_SUL!T359="","*",SP_SUL!T359)</f>
        <v>ZKE-ZEV</v>
      </c>
      <c r="F356" s="145">
        <f>IF(SP_SUL!B359="","*",SP_SUL!B359)</f>
        <v>46067</v>
      </c>
      <c r="G356" s="145" t="str">
        <f>IF(SP_SUL!D359="","*",SP_SUL!D359)</f>
        <v>DIEGO (TP-681)</v>
      </c>
      <c r="H356" s="145" t="str">
        <f>IF(SP_SUL!F359="","*",SP_SUL!F359)</f>
        <v>PDM - SUBSTITUIÇÃO - TRILHO</v>
      </c>
      <c r="I356" s="145" t="str">
        <f>IF(SP_SUL!H359="","*",SP_SUL!H359)</f>
        <v>-</v>
      </c>
      <c r="J356" s="145" t="str">
        <f>IF(SP_SUL!I359="","*",SP_SUL!I359)</f>
        <v>-</v>
      </c>
      <c r="K356" s="139" t="str">
        <f>IF(SP_SUL!M359="","*",SP_SUL!M359)</f>
        <v>ZKW-ZLU</v>
      </c>
      <c r="L356" s="139">
        <f>IF(SP_SUL!N359="","*",SP_SUL!N359)</f>
        <v>1051032</v>
      </c>
      <c r="M356" s="140">
        <f>IF(SP_SUL!J359="","*",SP_SUL!J359)</f>
        <v>55</v>
      </c>
      <c r="N356" s="144">
        <f>IF(SP_SUL!K359="","*",SP_SUL!K359)</f>
        <v>104.83</v>
      </c>
      <c r="O356" s="144" t="str">
        <f>IF(SP_SUL!L359="","*",SP_SUL!L359)</f>
        <v>-</v>
      </c>
      <c r="P356" s="143">
        <f>IF(SP_SUL!O359="","*",SP_SUL!O359)</f>
        <v>0.45833333333333331</v>
      </c>
      <c r="Q356" s="143">
        <f>IF(SP_SUL!P359="","*",SP_SUL!P359)</f>
        <v>8.3333333333333329E-2</v>
      </c>
      <c r="R356" s="145" t="str">
        <f>IF(SP_SUL!Q359="","*",CONCATENATE(SP_SUL!Q359," ",SP_SUL!R359))</f>
        <v>312 M</v>
      </c>
      <c r="S356" s="145" t="str">
        <f>IF(SP_SUL!V359="","*",SP_SUL!V359)</f>
        <v>Felipe</v>
      </c>
      <c r="T356" s="145" t="str">
        <f>IF(SP_SUL!W359="","*",SP_SUL!W359)</f>
        <v>PDM - Substituição de trilho</v>
      </c>
      <c r="U356" s="137">
        <f ca="1">_xlfn.XLOOKUP(G356&amp;$U$2,BS_CONTROLE[CHAVE],BS_CONTROLE[Quantidade_11],"-")</f>
        <v>312</v>
      </c>
      <c r="V356" s="137">
        <f ca="1">_xlfn.XLOOKUP(G356&amp;$V$2,BS_CONTROLE[CHAVE],BS_CONTROLE[Quantidade_11],"-")</f>
        <v>312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ZKE-ZEV</v>
      </c>
      <c r="F357" s="145">
        <f>IF(SP_SUL!B360="","*",SP_SUL!B360)</f>
        <v>46067</v>
      </c>
      <c r="G357" s="145" t="str">
        <f>IF(SP_SUL!D360="","*",SP_SUL!D360)</f>
        <v>V89</v>
      </c>
      <c r="H357" s="145" t="str">
        <f>IF(SP_SUL!F360="","*",SP_SUL!F360)</f>
        <v>MECANIZAÇÃO - SOCADORA</v>
      </c>
      <c r="I357" s="145" t="str">
        <f>IF(SP_SUL!H360="","*",SP_SUL!H360)</f>
        <v>102ZKW2</v>
      </c>
      <c r="J357" s="145" t="str">
        <f>IF(SP_SUL!I360="","*",SP_SUL!I360)</f>
        <v>102ZKW2</v>
      </c>
      <c r="K357" s="139" t="str">
        <f>IF(SP_SUL!M360="","*",SP_SUL!M360)</f>
        <v>ZEJ</v>
      </c>
      <c r="L357" s="139" t="str">
        <f>IF(SP_SUL!N360="","*",SP_SUL!N360)</f>
        <v>ZEJ2</v>
      </c>
      <c r="M357" s="140">
        <f>IF(SP_SUL!J360="","*",SP_SUL!J360)</f>
        <v>55</v>
      </c>
      <c r="N357" s="144">
        <f>IF(SP_SUL!K360="","*",SP_SUL!K360)</f>
        <v>146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8.3333333333333329E-2</v>
      </c>
      <c r="R357" s="145" t="str">
        <f>IF(SP_SUL!Q360="","*",CONCATENATE(SP_SUL!Q360," ",SP_SUL!R360))</f>
        <v>480 M</v>
      </c>
      <c r="S357" s="145" t="str">
        <f>IF(SP_SUL!V360="","*",SP_SUL!V360)</f>
        <v>Antonioni</v>
      </c>
      <c r="T357" s="145" t="str">
        <f>IF(SP_SUL!W360="","*",SP_SUL!W360)</f>
        <v xml:space="preserve">Socaria mecanizada </v>
      </c>
      <c r="U357" s="137">
        <f ca="1">_xlfn.XLOOKUP(G357&amp;$U$2,BS_CONTROLE[CHAVE],BS_CONTROLE[Quantidade_11],"-")</f>
        <v>0</v>
      </c>
      <c r="V357" s="137">
        <f ca="1">_xlfn.XLOOKUP(G357&amp;$V$2,BS_CONTROLE[CHAVE],BS_CONTROLE[Quantidade_11],"-")</f>
        <v>0</v>
      </c>
      <c r="W357" s="137">
        <f ca="1">_xlfn.XLOOKUP(G357&amp;$W$2,BS_CONTROLE[CHAVE],BS_CONTROLE[Quantidade_11],"-")</f>
        <v>810</v>
      </c>
    </row>
    <row r="358" spans="1:23" hidden="1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ZKE-ZEV</v>
      </c>
      <c r="F358" s="145">
        <f>IF(SP_SUL!B361="","*",SP_SUL!B361)</f>
        <v>46067</v>
      </c>
      <c r="G358" s="145" t="str">
        <f>IF(SP_SUL!D361="","*",SP_SUL!D361)</f>
        <v>CLEBISON (TP-728)</v>
      </c>
      <c r="H358" s="145" t="str">
        <f>IF(SP_SUL!F361="","*",SP_SUL!F361)</f>
        <v>PDM - SOLDA</v>
      </c>
      <c r="I358" s="145" t="str">
        <f>IF(SP_SUL!H361="","*",SP_SUL!H361)</f>
        <v>-</v>
      </c>
      <c r="J358" s="145" t="str">
        <f>IF(SP_SUL!I361="","*",SP_SUL!I361)</f>
        <v>-</v>
      </c>
      <c r="K358" s="139" t="str">
        <f>IF(SP_SUL!M361="","*",SP_SUL!M361)</f>
        <v>ZEJ-ZRB</v>
      </c>
      <c r="L358" s="139">
        <f>IF(SP_SUL!N361="","*",SP_SUL!N361)</f>
        <v>1491482</v>
      </c>
      <c r="M358" s="140">
        <f>IF(SP_SUL!J361="","*",SP_SUL!J361)</f>
        <v>55</v>
      </c>
      <c r="N358" s="144">
        <f>IF(SP_SUL!K361="","*",SP_SUL!K361)</f>
        <v>148.72999999999999</v>
      </c>
      <c r="O358" s="144">
        <f>IF(SP_SUL!L361="","*",SP_SUL!L361)</f>
        <v>149.04</v>
      </c>
      <c r="P358" s="143">
        <f>IF(SP_SUL!O361="","*",SP_SUL!O361)</f>
        <v>0.45833333333333331</v>
      </c>
      <c r="Q358" s="143">
        <f>IF(SP_SUL!P361="","*",SP_SUL!P361)</f>
        <v>8.3333333333333329E-2</v>
      </c>
      <c r="R358" s="145" t="str">
        <f>IF(SP_SUL!Q361="","*",CONCATENATE(SP_SUL!Q361," ",SP_SUL!R361))</f>
        <v>1 Nº DE SOLDA</v>
      </c>
      <c r="S358" s="145" t="str">
        <f>IF(SP_SUL!V361="","*",SP_SUL!V361)</f>
        <v>Felipe</v>
      </c>
      <c r="T358" s="145" t="str">
        <f>IF(SP_SUL!W361="","*",SP_SUL!W361)</f>
        <v xml:space="preserve">Execução de solda - Condicionado a temperatura </v>
      </c>
      <c r="U358" s="137">
        <f ca="1">_xlfn.XLOOKUP(G358&amp;$U$2,BS_CONTROLE[CHAVE],BS_CONTROLE[Quantidade_11],"-")</f>
        <v>1</v>
      </c>
      <c r="V358" s="137">
        <f ca="1">_xlfn.XLOOKUP(G358&amp;$V$2,BS_CONTROLE[CHAVE],BS_CONTROLE[Quantidade_11],"-")</f>
        <v>0</v>
      </c>
      <c r="W358" s="137">
        <f ca="1">_xlfn.XLOOKUP(G358&amp;$W$2,BS_CONTROLE[CHAVE],BS_CONTROLE[Quantidade_11],"-")</f>
        <v>0</v>
      </c>
    </row>
    <row r="359" spans="1:23" hidden="1">
      <c r="A359" s="146" t="str">
        <f>IF(SP_SUL!Y362="","*",SP_SUL!Y362)</f>
        <v>OPORTUNIDADE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ZKE-ZEV</v>
      </c>
      <c r="F359" s="145">
        <f>IF(SP_SUL!B362="","*",SP_SUL!B362)</f>
        <v>46067</v>
      </c>
      <c r="G359" s="145" t="str">
        <f>IF(SP_SUL!D362="","*",SP_SUL!D362)</f>
        <v>ISMAEL(TP-726)</v>
      </c>
      <c r="H359" s="145" t="str">
        <f>IF(SP_SUL!F362="","*",SP_SUL!F362)</f>
        <v>PDM - SOLDA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ZEJ-ZRB</v>
      </c>
      <c r="L359" s="139">
        <f>IF(SP_SUL!N362="","*",SP_SUL!N362)</f>
        <v>1491482</v>
      </c>
      <c r="M359" s="140">
        <f>IF(SP_SUL!J362="","*",SP_SUL!J362)</f>
        <v>55</v>
      </c>
      <c r="N359" s="144">
        <f>IF(SP_SUL!K362="","*",SP_SUL!K362)</f>
        <v>148.72999999999999</v>
      </c>
      <c r="O359" s="144">
        <f>IF(SP_SUL!L362="","*",SP_SUL!L362)</f>
        <v>149.04</v>
      </c>
      <c r="P359" s="143">
        <f>IF(SP_SUL!O362="","*",SP_SUL!O362)</f>
        <v>0.45833333333333331</v>
      </c>
      <c r="Q359" s="143">
        <f>IF(SP_SUL!P362="","*",SP_SUL!P362)</f>
        <v>8.3333333333333329E-2</v>
      </c>
      <c r="R359" s="145" t="str">
        <f>IF(SP_SUL!Q362="","*",CONCATENATE(SP_SUL!Q362," ",SP_SUL!R362))</f>
        <v>1 Nº DE SOLDA</v>
      </c>
      <c r="S359" s="145" t="str">
        <f>IF(SP_SUL!V362="","*",SP_SUL!V362)</f>
        <v>Felipe</v>
      </c>
      <c r="T359" s="145" t="str">
        <f>IF(SP_SUL!W362="","*",SP_SUL!W362)</f>
        <v xml:space="preserve">Execução de solda - Condicionado a temperatura </v>
      </c>
      <c r="U359" s="137">
        <f ca="1">_xlfn.XLOOKUP(G359&amp;$U$2,BS_CONTROLE[CHAVE],BS_CONTROLE[Quantidade_11],"-")</f>
        <v>1</v>
      </c>
      <c r="V359" s="137">
        <f ca="1">_xlfn.XLOOKUP(G359&amp;$V$2,BS_CONTROLE[CHAVE],BS_CONTROLE[Quantidade_11],"-")</f>
        <v>0</v>
      </c>
      <c r="W359" s="137">
        <f ca="1">_xlfn.XLOOKUP(G359&amp;$W$2,BS_CONTROLE[CHAVE],BS_CONTROLE[Quantidade_11],"-")</f>
        <v>0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ZKE-ZEV</v>
      </c>
      <c r="F361" s="145">
        <f>IF(SP_SUL!B364="","*",SP_SUL!B364)</f>
        <v>46067</v>
      </c>
      <c r="G361" s="145" t="str">
        <f>IF(SP_SUL!D364="","*",SP_SUL!D364)</f>
        <v>MATEUS (TP-809)</v>
      </c>
      <c r="H361" s="145" t="str">
        <f>IF(SP_SUL!F364="","*",SP_SUL!F364)</f>
        <v>MODERNIZAÇÃO - SOLDA</v>
      </c>
      <c r="I361" s="145" t="str">
        <f>IF(SP_SUL!H364="","*",SP_SUL!H364)</f>
        <v>-</v>
      </c>
      <c r="J361" s="145" t="str">
        <f>IF(SP_SUL!I364="","*",SP_SUL!I364)</f>
        <v>-</v>
      </c>
      <c r="K361" s="139" t="str">
        <f>IF(SP_SUL!M364="","*",SP_SUL!M364)</f>
        <v>ZWI-ZEM</v>
      </c>
      <c r="L361" s="139" t="str">
        <f>IF(SP_SUL!N364="","*",SP_SUL!N364)</f>
        <v>ZYQ1261</v>
      </c>
      <c r="M361" s="140">
        <f>IF(SP_SUL!J364="","*",SP_SUL!J364)</f>
        <v>48</v>
      </c>
      <c r="N361" s="144">
        <f>IF(SP_SUL!K364="","*",SP_SUL!K364)</f>
        <v>126.83</v>
      </c>
      <c r="O361" s="144" t="str">
        <f>IF(SP_SUL!L364="","*",SP_SUL!L364)</f>
        <v>-</v>
      </c>
      <c r="P361" s="143">
        <f>IF(SP_SUL!O364="","*",SP_SUL!O364)</f>
        <v>0.35416666666666669</v>
      </c>
      <c r="Q361" s="143">
        <f>IF(SP_SUL!P364="","*",SP_SUL!P364)</f>
        <v>8.3333333333333329E-2</v>
      </c>
      <c r="R361" s="145" t="str">
        <f>IF(SP_SUL!Q364="","*",CONCATENATE(SP_SUL!Q364," ",SP_SUL!R364))</f>
        <v>1 Nº DE SOLDA</v>
      </c>
      <c r="S361" s="145" t="str">
        <f>IF(SP_SUL!V364="","*",SP_SUL!V364)</f>
        <v>Alison</v>
      </c>
      <c r="T361" s="145" t="str">
        <f>IF(SP_SUL!W364="","*",SP_SUL!W364)</f>
        <v xml:space="preserve">Execução de solda - Condicionado a temperatura </v>
      </c>
      <c r="U361" s="137">
        <f ca="1">_xlfn.XLOOKUP(G361&amp;$U$2,BS_CONTROLE[CHAVE],BS_CONTROLE[Quantidade_11],"-")</f>
        <v>0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ZKE-ZEV</v>
      </c>
      <c r="F362" s="145">
        <f>IF(SP_SUL!B365="","*",SP_SUL!B365)</f>
        <v>46067</v>
      </c>
      <c r="G362" s="145" t="str">
        <f>IF(SP_SUL!D365="","*",SP_SUL!D365)</f>
        <v>ADENISON (TP-810)</v>
      </c>
      <c r="H362" s="145" t="str">
        <f>IF(SP_SUL!F365="","*",SP_SUL!F365)</f>
        <v>MODERNIZAÇÃO - SOLDA</v>
      </c>
      <c r="I362" s="145" t="str">
        <f>IF(SP_SUL!H365="","*",SP_SUL!H365)</f>
        <v>-</v>
      </c>
      <c r="J362" s="145" t="str">
        <f>IF(SP_SUL!I365="","*",SP_SUL!I365)</f>
        <v>-</v>
      </c>
      <c r="K362" s="139" t="str">
        <f>IF(SP_SUL!M365="","*",SP_SUL!M365)</f>
        <v>ZWI-ZEM</v>
      </c>
      <c r="L362" s="139">
        <f>IF(SP_SUL!N365="","*",SP_SUL!N365)</f>
        <v>1261251</v>
      </c>
      <c r="M362" s="140">
        <f>IF(SP_SUL!J365="","*",SP_SUL!J365)</f>
        <v>48</v>
      </c>
      <c r="N362" s="144">
        <f>IF(SP_SUL!K365="","*",SP_SUL!K365)</f>
        <v>125.559</v>
      </c>
      <c r="O362" s="144" t="str">
        <f>IF(SP_SUL!L365="","*",SP_SUL!L365)</f>
        <v>-</v>
      </c>
      <c r="P362" s="143">
        <f>IF(SP_SUL!O365="","*",SP_SUL!O365)</f>
        <v>0.35416666666666669</v>
      </c>
      <c r="Q362" s="143">
        <f>IF(SP_SUL!P365="","*",SP_SUL!P365)</f>
        <v>8.3333333333333329E-2</v>
      </c>
      <c r="R362" s="145" t="str">
        <f>IF(SP_SUL!Q365="","*",CONCATENATE(SP_SUL!Q365," ",SP_SUL!R365))</f>
        <v>1 Nº DE SOLDA</v>
      </c>
      <c r="S362" s="145" t="str">
        <f>IF(SP_SUL!V365="","*",SP_SUL!V365)</f>
        <v>Alison</v>
      </c>
      <c r="T362" s="145" t="str">
        <f>IF(SP_SUL!W365="","*",SP_SUL!W365)</f>
        <v xml:space="preserve">Execução de solda - Condicionado a temperatura </v>
      </c>
      <c r="U362" s="137">
        <f ca="1">_xlfn.XLOOKUP(G362&amp;$U$2,BS_CONTROLE[CHAVE],BS_CONTROLE[Quantidade_11],"-")</f>
        <v>2</v>
      </c>
      <c r="V362" s="137">
        <f ca="1">_xlfn.XLOOKUP(G362&amp;$V$2,BS_CONTROLE[CHAVE],BS_CONTROLE[Quantidade_11],"-")</f>
        <v>0</v>
      </c>
      <c r="W362" s="137">
        <f ca="1">_xlfn.XLOOKUP(G362&amp;$W$2,BS_CONTROLE[CHAVE],BS_CONTROLE[Quantidade_11],"-")</f>
        <v>0</v>
      </c>
    </row>
    <row r="363" spans="1:23" hidden="1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ZEV-ZPT</v>
      </c>
      <c r="F363" s="145">
        <f>IF(SP_SUL!B366="","*",SP_SUL!B366)</f>
        <v>46067</v>
      </c>
      <c r="G363" s="145" t="str">
        <f>IF(SP_SUL!D366="","*",SP_SUL!D366)</f>
        <v>JACIANO (TF-674)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*</v>
      </c>
      <c r="K363" s="139" t="str">
        <f>IF(SP_SUL!M366="","*",SP_SUL!M366)</f>
        <v>ZEZ</v>
      </c>
      <c r="L363" s="139" t="str">
        <f>IF(SP_SUL!N366="","*",SP_SUL!N366)</f>
        <v>K67ZEV2</v>
      </c>
      <c r="M363" s="140">
        <f>IF(SP_SUL!J366="","*",SP_SUL!J366)</f>
        <v>92</v>
      </c>
      <c r="N363" s="144">
        <f>IF(SP_SUL!K366="","*",SP_SUL!K366)</f>
        <v>66.25</v>
      </c>
      <c r="O363" s="144" t="str">
        <f>IF(SP_SUL!L366="","*",SP_SUL!L366)</f>
        <v>*</v>
      </c>
      <c r="P363" s="143">
        <f>IF(SP_SUL!O366="","*",SP_SUL!O366)</f>
        <v>0.41666666666666669</v>
      </c>
      <c r="Q363" s="143">
        <f>IF(SP_SUL!P366="","*",SP_SUL!P366)</f>
        <v>8.3333333333333329E-2</v>
      </c>
      <c r="R363" s="145" t="str">
        <f>IF(SP_SUL!Q366="","*",CONCATENATE(SP_SUL!Q366," ",SP_SUL!R366))</f>
        <v>15 Nº DE DORMENTES</v>
      </c>
      <c r="S363" s="145" t="str">
        <f>IF(SP_SUL!V366="","*",SP_SUL!V366)</f>
        <v>Moises</v>
      </c>
      <c r="T363" s="145" t="str">
        <f>IF(SP_SUL!W366="","*",SP_SUL!W366)</f>
        <v>PDM - Substituição de dormentes</v>
      </c>
      <c r="U363" s="137">
        <f ca="1">_xlfn.XLOOKUP(G363&amp;$U$2,BS_CONTROLE[CHAVE],BS_CONTROLE[Quantidade_11],"-")</f>
        <v>0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OPORTUNIDADE</v>
      </c>
      <c r="B364" s="146" t="str">
        <f>IF(SP_SUL!X367="","*",SP_SUL!X367)</f>
        <v>Contrato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ZEV-ZPT</v>
      </c>
      <c r="F364" s="145">
        <f>IF(SP_SUL!B367="","*",SP_SUL!B367)</f>
        <v>46067</v>
      </c>
      <c r="G364" s="145" t="str">
        <f>IF(SP_SUL!D367="","*",SP_SUL!D367)</f>
        <v>W61</v>
      </c>
      <c r="H364" s="145" t="str">
        <f>IF(SP_SUL!F367="","*",SP_SUL!F367)</f>
        <v>DESLOCAMENTO</v>
      </c>
      <c r="I364" s="145" t="str">
        <f>IF(SP_SUL!H367="","*",SP_SUL!H367)</f>
        <v>K67ZEV2</v>
      </c>
      <c r="J364" s="145" t="str">
        <f>IF(SP_SUL!I367="","*",SP_SUL!I367)</f>
        <v>K67ZEV2</v>
      </c>
      <c r="K364" s="139" t="str">
        <f>IF(SP_SUL!M367="","*",SP_SUL!M367)</f>
        <v>ZXW-ZGP</v>
      </c>
      <c r="L364" s="139" t="str">
        <f>IF(SP_SUL!N367="","*",SP_SUL!N367)</f>
        <v>K84ZXW2</v>
      </c>
      <c r="M364" s="140">
        <f>IF(SP_SUL!J367="","*",SP_SUL!J367)</f>
        <v>92</v>
      </c>
      <c r="N364" s="144">
        <f>IF(SP_SUL!K367="","*",SP_SUL!K367)</f>
        <v>83.7</v>
      </c>
      <c r="O364" s="144" t="str">
        <f>IF(SP_SUL!L367="","*",SP_SUL!L367)</f>
        <v>-</v>
      </c>
      <c r="P364" s="143">
        <f>IF(SP_SUL!O367="","*",SP_SUL!O367)</f>
        <v>0.33333333333333331</v>
      </c>
      <c r="Q364" s="143">
        <f>IF(SP_SUL!P367="","*",SP_SUL!P367)</f>
        <v>4.1666666666666664E-2</v>
      </c>
      <c r="R364" s="145" t="str">
        <f>IF(SP_SUL!Q367="","*",CONCATENATE(SP_SUL!Q367," ",SP_SUL!R367))</f>
        <v>1 BINÁRIO</v>
      </c>
      <c r="S364" s="145" t="str">
        <f>IF(SP_SUL!V367="","*",SP_SUL!V367)</f>
        <v>Moises</v>
      </c>
      <c r="T364" s="145" t="str">
        <f>IF(SP_SUL!W367="","*",SP_SUL!W367)</f>
        <v>Deslocamento das turmas</v>
      </c>
      <c r="U364" s="137">
        <f ca="1">_xlfn.XLOOKUP(G364&amp;$U$2,BS_CONTROLE[CHAVE],BS_CONTROLE[Quantidade_11],"-")</f>
        <v>1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OPORTUNIDADE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ZPT-ZPG</v>
      </c>
      <c r="F365" s="145">
        <f>IF(SP_SUL!B368="","*",SP_SUL!B368)</f>
        <v>46067</v>
      </c>
      <c r="G365" s="145" t="str">
        <f>IF(SP_SUL!D368="","*",SP_SUL!D368)</f>
        <v>EXPANSÃO TURMA 1</v>
      </c>
      <c r="H365" s="145" t="str">
        <f>IF(SP_SUL!F368="","*",SP_SUL!F368)</f>
        <v>EXPANSÃO - SOLDA</v>
      </c>
      <c r="I365" s="145" t="str">
        <f>IF(SP_SUL!H368="","*",SP_SUL!H368)</f>
        <v>-</v>
      </c>
      <c r="J365" s="145" t="str">
        <f>IF(SP_SUL!I368="","*",SP_SUL!I368)</f>
        <v>*</v>
      </c>
      <c r="K365" s="139" t="str">
        <f>IF(SP_SUL!M368="","*",SP_SUL!M368)</f>
        <v>PAT-ZGM</v>
      </c>
      <c r="L365" s="139" t="str">
        <f>IF(SP_SUL!N368="","*",SP_SUL!N368)</f>
        <v>PAT1102</v>
      </c>
      <c r="M365" s="140">
        <f>IF(SP_SUL!J368="","*",SP_SUL!J368)</f>
        <v>53</v>
      </c>
      <c r="N365" s="144">
        <f>IF(SP_SUL!K368="","*",SP_SUL!K368)</f>
        <v>108.79</v>
      </c>
      <c r="O365" s="144" t="str">
        <f>IF(SP_SUL!L368="","*",SP_SUL!L368)</f>
        <v>-</v>
      </c>
      <c r="P365" s="143">
        <f>IF(SP_SUL!O368="","*",SP_SUL!O368)</f>
        <v>0.35416666666666669</v>
      </c>
      <c r="Q365" s="143">
        <f>IF(SP_SUL!P368="","*",SP_SUL!P368)</f>
        <v>6.25E-2</v>
      </c>
      <c r="R365" s="145" t="str">
        <f>IF(SP_SUL!Q368="","*",CONCATENATE(SP_SUL!Q368," ",SP_SUL!R368))</f>
        <v>1 Nº DE SOLDA</v>
      </c>
      <c r="S365" s="145" t="str">
        <f>IF(SP_SUL!V368="","*",SP_SUL!V368)</f>
        <v>Pedro</v>
      </c>
      <c r="T365" s="145" t="str">
        <f>IF(SP_SUL!W368="","*",SP_SUL!W368)</f>
        <v xml:space="preserve">Execução de solda - Condicionado a temperatura </v>
      </c>
      <c r="U365" s="137">
        <f ca="1">_xlfn.XLOOKUP(G365&amp;$U$2,BS_CONTROLE[CHAVE],BS_CONTROLE[Quantidade_11],"-")</f>
        <v>3</v>
      </c>
      <c r="V365" s="137">
        <f ca="1">_xlfn.XLOOKUP(G365&amp;$V$2,BS_CONTROLE[CHAVE],BS_CONTROLE[Quantidade_11],"-")</f>
        <v>2</v>
      </c>
      <c r="W365" s="137">
        <f ca="1">_xlfn.XLOOKUP(G365&amp;$W$2,BS_CONTROLE[CHAVE],BS_CONTROLE[Quantidade_11],"-")</f>
        <v>0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46068</v>
      </c>
      <c r="G367" s="145" t="str">
        <f>IF(SP_SUL!D370="","*",SP_SUL!D370)</f>
        <v>V93</v>
      </c>
      <c r="H367" s="145" t="str">
        <f>IF(SP_SUL!F370="","*",SP_SUL!F370)</f>
        <v>MECANIZAÇÃO - SOCADORA</v>
      </c>
      <c r="I367" s="145" t="str">
        <f>IF(SP_SUL!H370="","*",SP_SUL!H370)</f>
        <v>ZYU1</v>
      </c>
      <c r="J367" s="145" t="str">
        <f>IF(SP_SUL!I370="","*",SP_SUL!I370)</f>
        <v>ZYU1</v>
      </c>
      <c r="K367" s="139" t="str">
        <f>IF(SP_SUL!M370="","*",SP_SUL!M370)</f>
        <v>ZYU-ZST</v>
      </c>
      <c r="L367" s="139" t="str">
        <f>IF(SP_SUL!N370="","*",SP_SUL!N370)</f>
        <v>ZYU206</v>
      </c>
      <c r="M367" s="140">
        <f>IF(SP_SUL!J370="","*",SP_SUL!J370)</f>
        <v>56</v>
      </c>
      <c r="N367" s="144">
        <f>IF(SP_SUL!K370="","*",SP_SUL!K370)</f>
        <v>204.4</v>
      </c>
      <c r="O367" s="144">
        <f>IF(SP_SUL!L370="","*",SP_SUL!L370)</f>
        <v>205.8</v>
      </c>
      <c r="P367" s="143">
        <f>IF(SP_SUL!O370="","*",SP_SUL!O370)</f>
        <v>0.375</v>
      </c>
      <c r="Q367" s="143">
        <f>IF(SP_SUL!P370="","*",SP_SUL!P370)</f>
        <v>8.3333333333333329E-2</v>
      </c>
      <c r="R367" s="145" t="str">
        <f>IF(SP_SUL!Q370="","*",CONCATENATE(SP_SUL!Q370," ",SP_SUL!R370))</f>
        <v>200 M</v>
      </c>
      <c r="S367" s="145" t="str">
        <f>IF(SP_SUL!V370="","*",SP_SUL!V370)</f>
        <v>Moises</v>
      </c>
      <c r="T367" s="145" t="str">
        <f>IF(SP_SUL!W370="","*",SP_SUL!W370)</f>
        <v xml:space="preserve">Socaria mecanizada </v>
      </c>
      <c r="U367" s="137">
        <f ca="1">_xlfn.XLOOKUP(G367&amp;$U$2,BS_CONTROLE[CHAVE],BS_CONTROLE[Quantidade_11],"-")</f>
        <v>0</v>
      </c>
      <c r="V367" s="137">
        <f ca="1">_xlfn.XLOOKUP(G367&amp;$V$2,BS_CONTROLE[CHAVE],BS_CONTROLE[Quantidade_11],"-")</f>
        <v>0</v>
      </c>
      <c r="W367" s="137">
        <f ca="1">_xlfn.XLOOKUP(G367&amp;$W$2,BS_CONTROLE[CHAVE],BS_CONTROLE[Quantidade_11],"-")</f>
        <v>0</v>
      </c>
    </row>
    <row r="368" spans="1:23">
      <c r="A368" s="146" t="str">
        <f>IF(SP_SUL!Y371="","*",SP_SUL!Y371)</f>
        <v>OPORTUNIDADE</v>
      </c>
      <c r="B368" s="146" t="str">
        <f>IF(SP_SUL!X371="","*",SP_SUL!X371)</f>
        <v>Oportunidade</v>
      </c>
      <c r="C368" s="146" t="str">
        <f>IF(SP_SUL!Z371="","*",SP_SUL!Z371)</f>
        <v>*</v>
      </c>
      <c r="D368" s="139" t="str">
        <f>IF(SP_SUL!S371="","*",SP_SUL!S371)</f>
        <v>SP SUL</v>
      </c>
      <c r="E368" s="139" t="str">
        <f>IF(SP_SUL!T371="","*",SP_SUL!T371)</f>
        <v>ZKE-ZEV</v>
      </c>
      <c r="F368" s="145">
        <f>IF(SP_SUL!B371="","*",SP_SUL!B371)</f>
        <v>46068</v>
      </c>
      <c r="G368" s="145" t="str">
        <f>IF(SP_SUL!D371="","*",SP_SUL!D371)</f>
        <v>E17</v>
      </c>
      <c r="H368" s="145" t="str">
        <f>IF(SP_SUL!F371="","*",SP_SUL!F371)</f>
        <v>CAMINHÃO DE SOLDA</v>
      </c>
      <c r="I368" s="145" t="str">
        <f>IF(SP_SUL!H371="","*",SP_SUL!H371)</f>
        <v>102ZKW2</v>
      </c>
      <c r="J368" s="145" t="str">
        <f>IF(SP_SUL!I371="","*",SP_SUL!I371)</f>
        <v>102ZKW2</v>
      </c>
      <c r="K368" s="139" t="str">
        <f>IF(SP_SUL!M371="","*",SP_SUL!M371)</f>
        <v>ZKW-ZLU</v>
      </c>
      <c r="L368" s="139" t="str">
        <f>IF(SP_SUL!N371="","*",SP_SUL!N371)</f>
        <v>102ZKW2</v>
      </c>
      <c r="M368" s="140">
        <f>IF(SP_SUL!J371="","*",SP_SUL!J371)</f>
        <v>55</v>
      </c>
      <c r="N368" s="144">
        <f>IF(SP_SUL!K371="","*",SP_SUL!K371)</f>
        <v>100.95099999999999</v>
      </c>
      <c r="O368" s="144">
        <f>IF(SP_SUL!L371="","*",SP_SUL!L371)</f>
        <v>101.16500000000001</v>
      </c>
      <c r="P368" s="143">
        <f>IF(SP_SUL!O371="","*",SP_SUL!O371)</f>
        <v>0.39583333333333331</v>
      </c>
      <c r="Q368" s="143">
        <f>IF(SP_SUL!P371="","*",SP_SUL!P371)</f>
        <v>0.125</v>
      </c>
      <c r="R368" s="145" t="str">
        <f>IF(SP_SUL!Q371="","*",CONCATENATE(SP_SUL!Q371," ",SP_SUL!R371))</f>
        <v>2 Nº DE SOLDA</v>
      </c>
      <c r="S368" s="145" t="str">
        <f>IF(SP_SUL!V371="","*",SP_SUL!V371)</f>
        <v>Higor</v>
      </c>
      <c r="T368" s="145" t="str">
        <f>IF(SP_SUL!W371="","*",SP_SUL!W371)</f>
        <v>Caminhão de solda</v>
      </c>
      <c r="U368" s="137">
        <f ca="1">_xlfn.XLOOKUP(G368&amp;$U$2,BS_CONTROLE[CHAVE],BS_CONTROLE[Quantidade_11],"-")</f>
        <v>4</v>
      </c>
      <c r="V368" s="137">
        <f ca="1">_xlfn.XLOOKUP(G368&amp;$V$2,BS_CONTROLE[CHAVE],BS_CONTROLE[Quantidade_11],"-")</f>
        <v>0</v>
      </c>
      <c r="W368" s="137">
        <f ca="1">_xlfn.XLOOKUP(G368&amp;$W$2,BS_CONTROLE[CHAVE],BS_CONTROLE[Quantidade_11],"-")</f>
        <v>0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ZBV-ZRX</v>
      </c>
      <c r="F370" s="145">
        <f>IF(SP_SUL!B373="","*",SP_SUL!B373)</f>
        <v>46069</v>
      </c>
      <c r="G370" s="145" t="str">
        <f>IF(SP_SUL!D373="","*",SP_SUL!D373)</f>
        <v>EXPANSÃO TURMA 1</v>
      </c>
      <c r="H370" s="145" t="str">
        <f>IF(SP_SUL!F373="","*",SP_SUL!F373)</f>
        <v>EXPANSÃO - SOLDA</v>
      </c>
      <c r="I370" s="145" t="str">
        <f>IF(SP_SUL!H373="","*",SP_SUL!H373)</f>
        <v>-</v>
      </c>
      <c r="J370" s="145" t="str">
        <f>IF(SP_SUL!I373="","*",SP_SUL!I373)</f>
        <v>-</v>
      </c>
      <c r="K370" s="139" t="str">
        <f>IF(SP_SUL!M373="","*",SP_SUL!M373)</f>
        <v>ZCD</v>
      </c>
      <c r="L370" s="139" t="str">
        <f>IF(SP_SUL!N373="","*",SP_SUL!N373)</f>
        <v>109ZCD2</v>
      </c>
      <c r="M370" s="140">
        <f>IF(SP_SUL!J373="","*",SP_SUL!J373)</f>
        <v>170</v>
      </c>
      <c r="N370" s="144">
        <f>IF(SP_SUL!K373="","*",SP_SUL!K373)</f>
        <v>110.35</v>
      </c>
      <c r="O370" s="144">
        <f>IF(SP_SUL!L373="","*",SP_SUL!L373)</f>
        <v>112.3</v>
      </c>
      <c r="P370" s="143">
        <f>IF(SP_SUL!O373="","*",SP_SUL!O373)</f>
        <v>0.35416666666666669</v>
      </c>
      <c r="Q370" s="143">
        <f>IF(SP_SUL!P373="","*",SP_SUL!P373)</f>
        <v>0.125</v>
      </c>
      <c r="R370" s="145" t="str">
        <f>IF(SP_SUL!Q373="","*",CONCATENATE(SP_SUL!Q373," ",SP_SUL!R373))</f>
        <v>1 Nº DE SOLDA</v>
      </c>
      <c r="S370" s="145" t="str">
        <f>IF(SP_SUL!V373="","*",SP_SUL!V373)</f>
        <v>Fabio</v>
      </c>
      <c r="T370" s="145" t="str">
        <f>IF(SP_SUL!W373="","*",SP_SUL!W373)</f>
        <v>Execução de solda - Condicionado a temperatura + Alívio de tensão</v>
      </c>
      <c r="U370" s="137">
        <f ca="1">_xlfn.XLOOKUP(G370&amp;$U$2,BS_CONTROLE[CHAVE],BS_CONTROLE[Quantidade_11],"-")</f>
        <v>3</v>
      </c>
      <c r="V370" s="137">
        <f ca="1">_xlfn.XLOOKUP(G370&amp;$V$2,BS_CONTROLE[CHAVE],BS_CONTROLE[Quantidade_11],"-")</f>
        <v>2</v>
      </c>
      <c r="W370" s="137">
        <f ca="1">_xlfn.XLOOKUP(G370&amp;$W$2,BS_CONTROLE[CHAVE],BS_CONTROLE[Quantidade_11],"-")</f>
        <v>0</v>
      </c>
    </row>
    <row r="371" spans="1:23" hidden="1">
      <c r="A371" s="146" t="str">
        <f>IF(SP_SUL!Y374="","*",SP_SUL!Y374)</f>
        <v>*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ZBV-ZRX</v>
      </c>
      <c r="F371" s="145">
        <f>IF(SP_SUL!B374="","*",SP_SUL!B374)</f>
        <v>46069</v>
      </c>
      <c r="G371" s="145" t="str">
        <f>IF(SP_SUL!D374="","*",SP_SUL!D374)</f>
        <v>KLECIO (TP-699)</v>
      </c>
      <c r="H371" s="145" t="str">
        <f>IF(SP_SUL!F374="","*",SP_SUL!F374)</f>
        <v>PDM - SOLDA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ZAC-S</v>
      </c>
      <c r="L371" s="139" t="str">
        <f>IF(SP_SUL!N374="","*",SP_SUL!N374)</f>
        <v>ZACS</v>
      </c>
      <c r="M371" s="140">
        <f>IF(SP_SUL!J374="","*",SP_SUL!J374)</f>
        <v>68</v>
      </c>
      <c r="N371" s="144">
        <f>IF(SP_SUL!K374="","*",SP_SUL!K374)</f>
        <v>77.212999999999994</v>
      </c>
      <c r="O371" s="144" t="str">
        <f>IF(SP_SUL!L374="","*",SP_SUL!L374)</f>
        <v>-</v>
      </c>
      <c r="P371" s="143">
        <f>IF(SP_SUL!O374="","*",SP_SUL!O374)</f>
        <v>0.375</v>
      </c>
      <c r="Q371" s="143">
        <f>IF(SP_SUL!P374="","*",SP_SUL!P374)</f>
        <v>6.25E-2</v>
      </c>
      <c r="R371" s="145" t="str">
        <f>IF(SP_SUL!Q374="","*",CONCATENATE(SP_SUL!Q374," ",SP_SUL!R374))</f>
        <v>1 Nº DE SOLDA</v>
      </c>
      <c r="S371" s="145" t="str">
        <f>IF(SP_SUL!V374="","*",SP_SUL!V374)</f>
        <v xml:space="preserve">Klecio </v>
      </c>
      <c r="T371" s="145" t="str">
        <f>IF(SP_SUL!W374="","*",SP_SUL!W374)</f>
        <v xml:space="preserve">Execução de solda - Condicionado a temperatura </v>
      </c>
      <c r="U371" s="137">
        <f ca="1">_xlfn.XLOOKUP(G371&amp;$U$2,BS_CONTROLE[CHAVE],BS_CONTROLE[Quantidade_11],"-")</f>
        <v>0</v>
      </c>
      <c r="V371" s="137">
        <f ca="1">_xlfn.XLOOKUP(G371&amp;$V$2,BS_CONTROLE[CHAVE],BS_CONTROLE[Quantidade_11],"-")</f>
        <v>1</v>
      </c>
      <c r="W371" s="137">
        <f ca="1">_xlfn.XLOOKUP(G371&amp;$W$2,BS_CONTROLE[CHAVE],BS_CONTROLE[Quantidade_11],"-")</f>
        <v>1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Oportunidade</v>
      </c>
      <c r="C374" s="146" t="str">
        <f>IF(SP_SUL!Z377="","*",SP_SUL!Z377)</f>
        <v>*</v>
      </c>
      <c r="D374" s="139" t="str">
        <f>IF(SP_SUL!S377="","*",SP_SUL!S377)</f>
        <v>SP SUL</v>
      </c>
      <c r="E374" s="139" t="str">
        <f>IF(SP_SUL!T377="","*",SP_SUL!T377)</f>
        <v>ZBV-ZKE</v>
      </c>
      <c r="F374" s="145">
        <f>IF(SP_SUL!B377="","*",SP_SUL!B377)</f>
        <v>46069</v>
      </c>
      <c r="G374" s="145" t="str">
        <f>IF(SP_SUL!D377="","*",SP_SUL!D377)</f>
        <v>ROGÉRIO (TP-730)</v>
      </c>
      <c r="H374" s="145" t="str">
        <f>IF(SP_SUL!F377="","*",SP_SUL!F377)</f>
        <v>PDM - SUBSTITUIÇÃO - DORMENTE</v>
      </c>
      <c r="I374" s="145" t="str">
        <f>IF(SP_SUL!H377="","*",SP_SUL!H377)</f>
        <v>-</v>
      </c>
      <c r="J374" s="145" t="str">
        <f>IF(SP_SUL!I377="","*",SP_SUL!I377)</f>
        <v>-</v>
      </c>
      <c r="K374" s="139" t="str">
        <f>IF(SP_SUL!M377="","*",SP_SUL!M377)</f>
        <v>ZYU-ZST</v>
      </c>
      <c r="L374" s="139" t="str">
        <f>IF(SP_SUL!N377="","*",SP_SUL!N377)</f>
        <v>206ZST</v>
      </c>
      <c r="M374" s="140">
        <f>IF(SP_SUL!J377="","*",SP_SUL!J377)</f>
        <v>56</v>
      </c>
      <c r="N374" s="144">
        <f>IF(SP_SUL!K377="","*",SP_SUL!K377)</f>
        <v>206.9</v>
      </c>
      <c r="O374" s="144">
        <f>IF(SP_SUL!L377="","*",SP_SUL!L377)</f>
        <v>205.9</v>
      </c>
      <c r="P374" s="143">
        <f>IF(SP_SUL!O377="","*",SP_SUL!O377)</f>
        <v>0.41666666666666669</v>
      </c>
      <c r="Q374" s="143">
        <f>IF(SP_SUL!P377="","*",SP_SUL!P377)</f>
        <v>8.3333333333333329E-2</v>
      </c>
      <c r="R374" s="145" t="str">
        <f>IF(SP_SUL!Q377="","*",CONCATENATE(SP_SUL!Q377," ",SP_SUL!R377))</f>
        <v>65 Nº DE DORMENTES</v>
      </c>
      <c r="S374" s="145" t="str">
        <f>IF(SP_SUL!V377="","*",SP_SUL!V377)</f>
        <v>Moises</v>
      </c>
      <c r="T374" s="145" t="str">
        <f>IF(SP_SUL!W377="","*",SP_SUL!W377)</f>
        <v xml:space="preserve">PDM - Substituição de dormentes </v>
      </c>
      <c r="U374" s="137">
        <f ca="1">_xlfn.XLOOKUP(G374&amp;$U$2,BS_CONTROLE[CHAVE],BS_CONTROLE[Quantidade_11],"-")</f>
        <v>0</v>
      </c>
      <c r="V374" s="137">
        <f ca="1">_xlfn.XLOOKUP(G374&amp;$V$2,BS_CONTROLE[CHAVE],BS_CONTROLE[Quantidade_11],"-")</f>
        <v>0</v>
      </c>
      <c r="W374" s="137">
        <f ca="1">_xlfn.XLOOKUP(G374&amp;$W$2,BS_CONTROLE[CHAVE],BS_CONTROLE[Quantidade_11],"-")</f>
        <v>0</v>
      </c>
    </row>
    <row r="375" spans="1:23" hidden="1">
      <c r="A375" s="146" t="str">
        <f>IF(SP_SUL!Y378="","*",SP_SUL!Y378)</f>
        <v>*</v>
      </c>
      <c r="B375" s="146" t="str">
        <f>IF(SP_SUL!X378="","*",SP_SUL!X378)</f>
        <v>Contrato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ZBV-ZKE</v>
      </c>
      <c r="F375" s="145">
        <f>IF(SP_SUL!B378="","*",SP_SUL!B378)</f>
        <v>46069</v>
      </c>
      <c r="G375" s="145" t="str">
        <f>IF(SP_SUL!D378="","*",SP_SUL!D378)</f>
        <v>V93</v>
      </c>
      <c r="H375" s="145" t="str">
        <f>IF(SP_SUL!F378="","*",SP_SUL!F378)</f>
        <v>MECANIZAÇÃO - SOCADORA</v>
      </c>
      <c r="I375" s="145" t="str">
        <f>IF(SP_SUL!H378="","*",SP_SUL!H378)</f>
        <v>ZYU1</v>
      </c>
      <c r="J375" s="145" t="str">
        <f>IF(SP_SUL!I378="","*",SP_SUL!I378)</f>
        <v>ZYU1</v>
      </c>
      <c r="K375" s="139" t="str">
        <f>IF(SP_SUL!M378="","*",SP_SUL!M378)</f>
        <v>ZYU-ZST</v>
      </c>
      <c r="L375" s="139" t="str">
        <f>IF(SP_SUL!N378="","*",SP_SUL!N378)</f>
        <v>ZYU206</v>
      </c>
      <c r="M375" s="140">
        <f>IF(SP_SUL!J378="","*",SP_SUL!J378)</f>
        <v>56</v>
      </c>
      <c r="N375" s="144">
        <f>IF(SP_SUL!K378="","*",SP_SUL!K378)</f>
        <v>204.4</v>
      </c>
      <c r="O375" s="144">
        <f>IF(SP_SUL!L378="","*",SP_SUL!L378)</f>
        <v>205.8</v>
      </c>
      <c r="P375" s="143">
        <f>IF(SP_SUL!O378="","*",SP_SUL!O378)</f>
        <v>0.375</v>
      </c>
      <c r="Q375" s="143">
        <f>IF(SP_SUL!P378="","*",SP_SUL!P378)</f>
        <v>0.125</v>
      </c>
      <c r="R375" s="145" t="str">
        <f>IF(SP_SUL!Q378="","*",CONCATENATE(SP_SUL!Q378," ",SP_SUL!R378))</f>
        <v>200 M</v>
      </c>
      <c r="S375" s="145" t="str">
        <f>IF(SP_SUL!V378="","*",SP_SUL!V378)</f>
        <v>Moises</v>
      </c>
      <c r="T375" s="145" t="str">
        <f>IF(SP_SUL!W378="","*",SP_SUL!W378)</f>
        <v xml:space="preserve">Socaria mecanizada </v>
      </c>
      <c r="U375" s="137">
        <f ca="1">_xlfn.XLOOKUP(G375&amp;$U$2,BS_CONTROLE[CHAVE],BS_CONTROLE[Quantidade_11],"-")</f>
        <v>0</v>
      </c>
      <c r="V375" s="137">
        <f ca="1">_xlfn.XLOOKUP(G375&amp;$V$2,BS_CONTROLE[CHAVE],BS_CONTROLE[Quantidade_11],"-")</f>
        <v>0</v>
      </c>
      <c r="W375" s="137">
        <f ca="1">_xlfn.XLOOKUP(G375&amp;$W$2,BS_CONTROLE[CHAVE],BS_CONTROLE[Quantidade_11],"-")</f>
        <v>0</v>
      </c>
    </row>
    <row r="376" spans="1:23" hidden="1">
      <c r="A376" s="146" t="str">
        <f>IF(SP_SUL!Y379="","*",SP_SUL!Y379)</f>
        <v>*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ZBV-ZKE</v>
      </c>
      <c r="F376" s="145">
        <f>IF(SP_SUL!B379="","*",SP_SUL!B379)</f>
        <v>46069</v>
      </c>
      <c r="G376" s="145" t="str">
        <f>IF(SP_SUL!D379="","*",SP_SUL!D379)</f>
        <v>W59</v>
      </c>
      <c r="H376" s="145" t="str">
        <f>IF(SP_SUL!F379="","*",SP_SUL!F379)</f>
        <v>RECOLHIMENTO DE MATERIAL</v>
      </c>
      <c r="I376" s="145" t="str">
        <f>IF(SP_SUL!H379="","*",SP_SUL!H379)</f>
        <v>ZYU1</v>
      </c>
      <c r="J376" s="145" t="str">
        <f>IF(SP_SUL!I379="","*",SP_SUL!I379)</f>
        <v>ZYU1</v>
      </c>
      <c r="K376" s="139" t="str">
        <f>IF(SP_SUL!M379="","*",SP_SUL!M379)</f>
        <v>ZYU</v>
      </c>
      <c r="L376" s="139" t="str">
        <f>IF(SP_SUL!N379="","*",SP_SUL!N379)</f>
        <v>ZYU1</v>
      </c>
      <c r="M376" s="140">
        <f>IF(SP_SUL!J379="","*",SP_SUL!J379)</f>
        <v>49</v>
      </c>
      <c r="N376" s="144">
        <f>IF(SP_SUL!K379="","*",SP_SUL!K379)</f>
        <v>203.8</v>
      </c>
      <c r="O376" s="144">
        <f>IF(SP_SUL!L379="","*",SP_SUL!L379)</f>
        <v>202</v>
      </c>
      <c r="P376" s="143">
        <f>IF(SP_SUL!O379="","*",SP_SUL!O379)</f>
        <v>0.39583333333333331</v>
      </c>
      <c r="Q376" s="143">
        <f>IF(SP_SUL!P379="","*",SP_SUL!P379)</f>
        <v>4.1666666666666664E-2</v>
      </c>
      <c r="R376" s="145" t="str">
        <f>IF(SP_SUL!Q379="","*",CONCATENATE(SP_SUL!Q379," ",SP_SUL!R379))</f>
        <v>1 BINÁRIO</v>
      </c>
      <c r="S376" s="145" t="str">
        <f>IF(SP_SUL!V379="","*",SP_SUL!V379)</f>
        <v>Moises</v>
      </c>
      <c r="T376" s="145" t="str">
        <f>IF(SP_SUL!W379="","*",SP_SUL!W379)</f>
        <v>Recolhimento de material</v>
      </c>
      <c r="U376" s="137">
        <f ca="1">_xlfn.XLOOKUP(G376&amp;$U$2,BS_CONTROLE[CHAVE],BS_CONTROLE[Quantidade_11],"-")</f>
        <v>0</v>
      </c>
      <c r="V376" s="137">
        <f ca="1">_xlfn.XLOOKUP(G376&amp;$V$2,BS_CONTROLE[CHAVE],BS_CONTROLE[Quantidade_11],"-")</f>
        <v>460</v>
      </c>
      <c r="W376" s="137">
        <f ca="1">_xlfn.XLOOKUP(G376&amp;$W$2,BS_CONTROLE[CHAVE],BS_CONTROLE[Quantidade_11],"-")</f>
        <v>0</v>
      </c>
    </row>
    <row r="377" spans="1:23" hidden="1">
      <c r="A377" s="146" t="str">
        <f>IF(SP_SUL!Y380="","*",SP_SUL!Y380)</f>
        <v>*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ZBV-ZKE</v>
      </c>
      <c r="F377" s="145">
        <f>IF(SP_SUL!B380="","*",SP_SUL!B380)</f>
        <v>46069</v>
      </c>
      <c r="G377" s="145" t="str">
        <f>IF(SP_SUL!D380="","*",SP_SUL!D380)</f>
        <v>ROBSON (TF-701)</v>
      </c>
      <c r="H377" s="145" t="str">
        <f>IF(SP_SUL!F380="","*",SP_SUL!F380)</f>
        <v>PDM - SUBSTITUIÇÃO - DORMENTE</v>
      </c>
      <c r="I377" s="145" t="str">
        <f>IF(SP_SUL!H380="","*",SP_SUL!H380)</f>
        <v>-</v>
      </c>
      <c r="J377" s="145" t="str">
        <f>IF(SP_SUL!I380="","*",SP_SUL!I380)</f>
        <v>-</v>
      </c>
      <c r="K377" s="139" t="str">
        <f>IF(SP_SUL!M380="","*",SP_SUL!M380)</f>
        <v>ZDY-ZFY</v>
      </c>
      <c r="L377" s="139" t="str">
        <f>IF(SP_SUL!N380="","*",SP_SUL!N380)</f>
        <v>189ZFY</v>
      </c>
      <c r="M377" s="140">
        <f>IF(SP_SUL!J380="","*",SP_SUL!J380)</f>
        <v>56</v>
      </c>
      <c r="N377" s="144">
        <f>IF(SP_SUL!K380="","*",SP_SUL!K380)</f>
        <v>190.3</v>
      </c>
      <c r="O377" s="144">
        <f>IF(SP_SUL!L380="","*",SP_SUL!L380)</f>
        <v>190.5</v>
      </c>
      <c r="P377" s="143">
        <f>IF(SP_SUL!O380="","*",SP_SUL!O380)</f>
        <v>0.375</v>
      </c>
      <c r="Q377" s="143">
        <f>IF(SP_SUL!P380="","*",SP_SUL!P380)</f>
        <v>8.3333333333333329E-2</v>
      </c>
      <c r="R377" s="145" t="str">
        <f>IF(SP_SUL!Q380="","*",CONCATENATE(SP_SUL!Q380," ",SP_SUL!R380))</f>
        <v>50 Nº DE DORMENTES</v>
      </c>
      <c r="S377" s="145" t="str">
        <f>IF(SP_SUL!V380="","*",SP_SUL!V380)</f>
        <v>Moises</v>
      </c>
      <c r="T377" s="145" t="str">
        <f>IF(SP_SUL!W380="","*",SP_SUL!W380)</f>
        <v xml:space="preserve">PDM - Substituição de dormentes </v>
      </c>
      <c r="U377" s="137">
        <f ca="1">_xlfn.XLOOKUP(G377&amp;$U$2,BS_CONTROLE[CHAVE],BS_CONTROLE[Quantidade_11],"-")</f>
        <v>0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ZBV-ZKE</v>
      </c>
      <c r="F378" s="145">
        <f>IF(SP_SUL!B381="","*",SP_SUL!B381)</f>
        <v>46069</v>
      </c>
      <c r="G378" s="145" t="str">
        <f>IF(SP_SUL!D381="","*",SP_SUL!D381)</f>
        <v>JACIANO (TF-674)</v>
      </c>
      <c r="H378" s="145" t="str">
        <f>IF(SP_SUL!F381="","*",SP_SUL!F381)</f>
        <v>PDM - SUBSTITUIÇÃO - DORMENTE</v>
      </c>
      <c r="I378" s="145" t="str">
        <f>IF(SP_SUL!H381="","*",SP_SUL!H381)</f>
        <v>-</v>
      </c>
      <c r="J378" s="145" t="str">
        <f>IF(SP_SUL!I381="","*",SP_SUL!I381)</f>
        <v>-</v>
      </c>
      <c r="K378" s="139" t="str">
        <f>IF(SP_SUL!M381="","*",SP_SUL!M381)</f>
        <v>ZDY-ZFY</v>
      </c>
      <c r="L378" s="139" t="str">
        <f>IF(SP_SUL!N381="","*",SP_SUL!N381)</f>
        <v>189ZFY</v>
      </c>
      <c r="M378" s="140">
        <f>IF(SP_SUL!J381="","*",SP_SUL!J381)</f>
        <v>56</v>
      </c>
      <c r="N378" s="144">
        <f>IF(SP_SUL!K381="","*",SP_SUL!K381)</f>
        <v>191</v>
      </c>
      <c r="O378" s="144">
        <f>IF(SP_SUL!L381="","*",SP_SUL!L381)</f>
        <v>190.5</v>
      </c>
      <c r="P378" s="143">
        <f>IF(SP_SUL!O381="","*",SP_SUL!O381)</f>
        <v>0.375</v>
      </c>
      <c r="Q378" s="143">
        <f>IF(SP_SUL!P381="","*",SP_SUL!P381)</f>
        <v>8.3333333333333329E-2</v>
      </c>
      <c r="R378" s="145" t="str">
        <f>IF(SP_SUL!Q381="","*",CONCATENATE(SP_SUL!Q381," ",SP_SUL!R381))</f>
        <v>50 Nº DE DORMENTES</v>
      </c>
      <c r="S378" s="145" t="str">
        <f>IF(SP_SUL!V381="","*",SP_SUL!V381)</f>
        <v>Moises</v>
      </c>
      <c r="T378" s="145" t="str">
        <f>IF(SP_SUL!W381="","*",SP_SUL!W381)</f>
        <v xml:space="preserve">PDM - Substituição de dormentes </v>
      </c>
      <c r="U378" s="137">
        <f ca="1">_xlfn.XLOOKUP(G378&amp;$U$2,BS_CONTROLE[CHAVE],BS_CONTROLE[Quantidade_11],"-")</f>
        <v>0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ZBV-ZKE</v>
      </c>
      <c r="F379" s="145">
        <f>IF(SP_SUL!B382="","*",SP_SUL!B382)</f>
        <v>46069</v>
      </c>
      <c r="G379" s="145" t="str">
        <f>IF(SP_SUL!D382="","*",SP_SUL!D382)</f>
        <v>V95</v>
      </c>
      <c r="H379" s="145" t="str">
        <f>IF(SP_SUL!F382="","*",SP_SUL!F382)</f>
        <v>DESLOCAMENTO</v>
      </c>
      <c r="I379" s="145" t="str">
        <f>IF(SP_SUL!H382="","*",SP_SUL!H382)</f>
        <v>ZYU1</v>
      </c>
      <c r="J379" s="145" t="str">
        <f>IF(SP_SUL!I382="","*",SP_SUL!I382)</f>
        <v>ZEM1</v>
      </c>
      <c r="K379" s="139" t="str">
        <f>IF(SP_SUL!M382="","*",SP_SUL!M382)</f>
        <v>ZYU</v>
      </c>
      <c r="L379" s="139" t="str">
        <f>IF(SP_SUL!N382="","*",SP_SUL!N382)</f>
        <v>ZYU1</v>
      </c>
      <c r="M379" s="140">
        <f>IF(SP_SUL!J382="","*",SP_SUL!J382)</f>
        <v>49</v>
      </c>
      <c r="N379" s="144">
        <f>IF(SP_SUL!K382="","*",SP_SUL!K382)</f>
        <v>202</v>
      </c>
      <c r="O379" s="144" t="str">
        <f>IF(SP_SUL!L382="","*",SP_SUL!L382)</f>
        <v>-</v>
      </c>
      <c r="P379" s="143">
        <f>IF(SP_SUL!O382="","*",SP_SUL!O382)</f>
        <v>0.33333333333333331</v>
      </c>
      <c r="Q379" s="143">
        <f>IF(SP_SUL!P382="","*",SP_SUL!P382)</f>
        <v>4.1666666666666664E-2</v>
      </c>
      <c r="R379" s="145" t="str">
        <f>IF(SP_SUL!Q382="","*",CONCATENATE(SP_SUL!Q382," ",SP_SUL!R382))</f>
        <v>1 BINÁRIO</v>
      </c>
      <c r="S379" s="145" t="str">
        <f>IF(SP_SUL!V382="","*",SP_SUL!V382)</f>
        <v>Alison</v>
      </c>
      <c r="T379" s="145" t="str">
        <f>IF(SP_SUL!W382="","*",SP_SUL!W382)</f>
        <v>Deslocamento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46069</v>
      </c>
      <c r="G381" s="145" t="str">
        <f>IF(SP_SUL!D384="","*",SP_SUL!D384)</f>
        <v>W60</v>
      </c>
      <c r="H381" s="145" t="str">
        <f>IF(SP_SUL!F384="","*",SP_SUL!F384)</f>
        <v>PDM - PEDRA - DESCARGA</v>
      </c>
      <c r="I381" s="145" t="str">
        <f>IF(SP_SUL!H384="","*",SP_SUL!H384)</f>
        <v>102ZKW2</v>
      </c>
      <c r="J381" s="145" t="str">
        <f>IF(SP_SUL!I384="","*",SP_SUL!I384)</f>
        <v>102ZKW2</v>
      </c>
      <c r="K381" s="139" t="str">
        <f>IF(SP_SUL!M384="","*",SP_SUL!M384)</f>
        <v>ZKE-ZWW</v>
      </c>
      <c r="L381" s="139" t="str">
        <f>IF(SP_SUL!N384="","*",SP_SUL!N384)</f>
        <v>K83K802</v>
      </c>
      <c r="M381" s="140">
        <f>IF(SP_SUL!J384="","*",SP_SUL!J384)</f>
        <v>55</v>
      </c>
      <c r="N381" s="144">
        <f>IF(SP_SUL!K384="","*",SP_SUL!K384)</f>
        <v>83</v>
      </c>
      <c r="O381" s="144">
        <f>IF(SP_SUL!L384="","*",SP_SUL!L384)</f>
        <v>83.1</v>
      </c>
      <c r="P381" s="143">
        <f>IF(SP_SUL!O384="","*",SP_SUL!O384)</f>
        <v>0.39583333333333331</v>
      </c>
      <c r="Q381" s="143">
        <f>IF(SP_SUL!P384="","*",SP_SUL!P384)</f>
        <v>4.1666666666666664E-2</v>
      </c>
      <c r="R381" s="145" t="str">
        <f>IF(SP_SUL!Q384="","*",CONCATENATE(SP_SUL!Q384," ",SP_SUL!R384))</f>
        <v>4 VAGÕES</v>
      </c>
      <c r="S381" s="145" t="str">
        <f>IF(SP_SUL!V384="","*",SP_SUL!V384)</f>
        <v>Felipe</v>
      </c>
      <c r="T381" s="145" t="str">
        <f>IF(SP_SUL!W384="","*",SP_SUL!W384)</f>
        <v xml:space="preserve">Descarga de pedra km81+100 </v>
      </c>
      <c r="U381" s="137" t="str">
        <f ca="1">_xlfn.XLOOKUP(G381&amp;$U$2,BS_CONTROLE[CHAVE],BS_CONTROLE[Quantidade_11],"-")</f>
        <v>-</v>
      </c>
      <c r="V381" s="137">
        <f ca="1">_xlfn.XLOOKUP(G381&amp;$V$2,BS_CONTROLE[CHAVE],BS_CONTROLE[Quantidade_11],"-")</f>
        <v>45</v>
      </c>
      <c r="W381" s="137">
        <f ca="1">_xlfn.XLOOKUP(G381&amp;$W$2,BS_CONTROLE[CHAVE],BS_CONTROLE[Quantidade_11],"-")</f>
        <v>0</v>
      </c>
    </row>
    <row r="382" spans="1:23" hidden="1">
      <c r="A382" s="146" t="str">
        <f>IF(SP_SUL!Y385="","*",SP_SUL!Y385)</f>
        <v>*</v>
      </c>
      <c r="B382" s="146" t="str">
        <f>IF(SP_SUL!X385="","*",SP_SUL!X385)</f>
        <v>Oportunidade</v>
      </c>
      <c r="C382" s="146" t="str">
        <f>IF(SP_SUL!Z385="","*",SP_SUL!Z385)</f>
        <v>*</v>
      </c>
      <c r="D382" s="139" t="str">
        <f>IF(SP_SUL!S385="","*",SP_SUL!S385)</f>
        <v>SP SUL</v>
      </c>
      <c r="E382" s="139" t="str">
        <f>IF(SP_SUL!T385="","*",SP_SUL!T385)</f>
        <v>ZKE-ZEV</v>
      </c>
      <c r="F382" s="145">
        <f>IF(SP_SUL!B385="","*",SP_SUL!B385)</f>
        <v>46069</v>
      </c>
      <c r="G382" s="145" t="str">
        <f>IF(SP_SUL!D385="","*",SP_SUL!D385)</f>
        <v>E17</v>
      </c>
      <c r="H382" s="145" t="str">
        <f>IF(SP_SUL!F385="","*",SP_SUL!F385)</f>
        <v>CAMINHÃO DE SOLDA</v>
      </c>
      <c r="I382" s="145" t="str">
        <f>IF(SP_SUL!H385="","*",SP_SUL!H385)</f>
        <v>102ZKW2</v>
      </c>
      <c r="J382" s="145" t="str">
        <f>IF(SP_SUL!I385="","*",SP_SUL!I385)</f>
        <v>102ZKW2</v>
      </c>
      <c r="K382" s="139" t="str">
        <f>IF(SP_SUL!M385="","*",SP_SUL!M385)</f>
        <v>ZKW-ZLU</v>
      </c>
      <c r="L382" s="139" t="str">
        <f>IF(SP_SUL!N385="","*",SP_SUL!N385)</f>
        <v>102ZKW2</v>
      </c>
      <c r="M382" s="140">
        <f>IF(SP_SUL!J385="","*",SP_SUL!J385)</f>
        <v>55</v>
      </c>
      <c r="N382" s="144">
        <f>IF(SP_SUL!K385="","*",SP_SUL!K385)</f>
        <v>100.95099999999999</v>
      </c>
      <c r="O382" s="144">
        <f>IF(SP_SUL!L385="","*",SP_SUL!L385)</f>
        <v>101.16500000000001</v>
      </c>
      <c r="P382" s="143">
        <f>IF(SP_SUL!O385="","*",SP_SUL!O385)</f>
        <v>0.39583333333333331</v>
      </c>
      <c r="Q382" s="143">
        <f>IF(SP_SUL!P385="","*",SP_SUL!P385)</f>
        <v>0.125</v>
      </c>
      <c r="R382" s="145" t="str">
        <f>IF(SP_SUL!Q385="","*",CONCATENATE(SP_SUL!Q385," ",SP_SUL!R385))</f>
        <v>2 Nº DE SOLDA</v>
      </c>
      <c r="S382" s="145" t="str">
        <f>IF(SP_SUL!V385="","*",SP_SUL!V385)</f>
        <v>Higor</v>
      </c>
      <c r="T382" s="145" t="str">
        <f>IF(SP_SUL!W385="","*",SP_SUL!W385)</f>
        <v>Caminhão de solda</v>
      </c>
      <c r="U382" s="137">
        <f ca="1">_xlfn.XLOOKUP(G382&amp;$U$2,BS_CONTROLE[CHAVE],BS_CONTROLE[Quantidade_11],"-")</f>
        <v>4</v>
      </c>
      <c r="V382" s="137">
        <f ca="1">_xlfn.XLOOKUP(G382&amp;$V$2,BS_CONTROLE[CHAVE],BS_CONTROLE[Quantidade_11],"-")</f>
        <v>0</v>
      </c>
      <c r="W382" s="137">
        <f ca="1">_xlfn.XLOOKUP(G382&amp;$W$2,BS_CONTROLE[CHAVE],BS_CONTROLE[Quantidade_11],"-")</f>
        <v>0</v>
      </c>
    </row>
    <row r="383" spans="1:23" hidden="1">
      <c r="A383" s="146" t="str">
        <f>IF(SP_SUL!Y386="","*",SP_SUL!Y386)</f>
        <v>*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ZKE-ZEV</v>
      </c>
      <c r="F383" s="145">
        <f>IF(SP_SUL!B386="","*",SP_SUL!B386)</f>
        <v>46069</v>
      </c>
      <c r="G383" s="145" t="str">
        <f>IF(SP_SUL!D386="","*",SP_SUL!D386)</f>
        <v>V89</v>
      </c>
      <c r="H383" s="145" t="str">
        <f>IF(SP_SUL!F386="","*",SP_SUL!F386)</f>
        <v>MECANIZAÇÃO - SOCADORA</v>
      </c>
      <c r="I383" s="145" t="str">
        <f>IF(SP_SUL!H386="","*",SP_SUL!H386)</f>
        <v>102ZKW2</v>
      </c>
      <c r="J383" s="145" t="str">
        <f>IF(SP_SUL!I386="","*",SP_SUL!I386)</f>
        <v>102ZKW2</v>
      </c>
      <c r="K383" s="139" t="str">
        <f>IF(SP_SUL!M386="","*",SP_SUL!M386)</f>
        <v>ZKW-ZLU</v>
      </c>
      <c r="L383" s="139" t="str">
        <f>IF(SP_SUL!N386="","*",SP_SUL!N386)</f>
        <v>102ZKW2</v>
      </c>
      <c r="M383" s="140">
        <f>IF(SP_SUL!J386="","*",SP_SUL!J386)</f>
        <v>55</v>
      </c>
      <c r="N383" s="144">
        <f>IF(SP_SUL!K386="","*",SP_SUL!K386)</f>
        <v>101.8</v>
      </c>
      <c r="O383" s="144">
        <f>IF(SP_SUL!L386="","*",SP_SUL!L386)</f>
        <v>103.3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480 M</v>
      </c>
      <c r="S383" s="145" t="str">
        <f>IF(SP_SUL!V386="","*",SP_SUL!V386)</f>
        <v>Antonioni</v>
      </c>
      <c r="T383" s="145" t="str">
        <f>IF(SP_SUL!W386="","*",SP_SUL!W386)</f>
        <v xml:space="preserve">Socaria mecanizada </v>
      </c>
      <c r="U383" s="137">
        <f ca="1">_xlfn.XLOOKUP(G383&amp;$U$2,BS_CONTROLE[CHAVE],BS_CONTROLE[Quantidade_11],"-")</f>
        <v>0</v>
      </c>
      <c r="V383" s="137">
        <f ca="1">_xlfn.XLOOKUP(G383&amp;$V$2,BS_CONTROLE[CHAVE],BS_CONTROLE[Quantidade_11],"-")</f>
        <v>0</v>
      </c>
      <c r="W383" s="137">
        <f ca="1">_xlfn.XLOOKUP(G383&amp;$W$2,BS_CONTROLE[CHAVE],BS_CONTROLE[Quantidade_11],"-")</f>
        <v>810</v>
      </c>
    </row>
    <row r="384" spans="1:23" hidden="1">
      <c r="A384" s="146" t="str">
        <f>IF(SP_SUL!Y387="","*",SP_SUL!Y387)</f>
        <v>*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ZKE-ZEV</v>
      </c>
      <c r="F384" s="145">
        <f>IF(SP_SUL!B387="","*",SP_SUL!B387)</f>
        <v>46069</v>
      </c>
      <c r="G384" s="145" t="str">
        <f>IF(SP_SUL!D387="","*",SP_SUL!D387)</f>
        <v>CLEBISON (TP-728)</v>
      </c>
      <c r="H384" s="145" t="str">
        <f>IF(SP_SUL!F387="","*",SP_SUL!F387)</f>
        <v>PDM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ZRB-ZEV</v>
      </c>
      <c r="L384" s="139">
        <f>IF(SP_SUL!N387="","*",SP_SUL!N387)</f>
        <v>1561552</v>
      </c>
      <c r="M384" s="140">
        <f>IF(SP_SUL!J387="","*",SP_SUL!J387)</f>
        <v>55</v>
      </c>
      <c r="N384" s="144">
        <f>IF(SP_SUL!K387="","*",SP_SUL!K387)</f>
        <v>156</v>
      </c>
      <c r="O384" s="144">
        <f>IF(SP_SUL!L387="","*",SP_SUL!L387)</f>
        <v>156.31</v>
      </c>
      <c r="P384" s="143">
        <f>IF(SP_SUL!O387="","*",SP_SUL!O387)</f>
        <v>0.41666666666666669</v>
      </c>
      <c r="Q384" s="143">
        <f>IF(SP_SUL!P387="","*",SP_SUL!P387)</f>
        <v>8.3333333333333329E-2</v>
      </c>
      <c r="R384" s="145" t="str">
        <f>IF(SP_SUL!Q387="","*",CONCATENATE(SP_SUL!Q387," ",SP_SUL!R387))</f>
        <v>1 Nº DE SOLDA</v>
      </c>
      <c r="S384" s="145" t="str">
        <f>IF(SP_SUL!V387="","*",SP_SUL!V387)</f>
        <v>Felipe</v>
      </c>
      <c r="T384" s="145" t="str">
        <f>IF(SP_SUL!W387="","*",SP_SUL!W387)</f>
        <v xml:space="preserve">Execução de solda - Condicionado a temperatura </v>
      </c>
      <c r="U384" s="137">
        <f ca="1">_xlfn.XLOOKUP(G384&amp;$U$2,BS_CONTROLE[CHAVE],BS_CONTROLE[Quantidade_11],"-")</f>
        <v>1</v>
      </c>
      <c r="V384" s="137">
        <f ca="1">_xlfn.XLOOKUP(G384&amp;$V$2,BS_CONTROLE[CHAVE],BS_CONTROLE[Quantidade_11],"-")</f>
        <v>0</v>
      </c>
      <c r="W384" s="137">
        <f ca="1">_xlfn.XLOOKUP(G384&amp;$W$2,BS_CONTROLE[CHAVE],BS_CONTROLE[Quantidade_11],"-")</f>
        <v>0</v>
      </c>
    </row>
    <row r="385" spans="1:23" hidden="1">
      <c r="A385" s="146" t="str">
        <f>IF(SP_SUL!Y388="","*",SP_SUL!Y388)</f>
        <v>*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ZKE-ZEV</v>
      </c>
      <c r="F385" s="145">
        <f>IF(SP_SUL!B388="","*",SP_SUL!B388)</f>
        <v>46069</v>
      </c>
      <c r="G385" s="145" t="str">
        <f>IF(SP_SUL!D388="","*",SP_SUL!D388)</f>
        <v>ISMAEL(TP-726)</v>
      </c>
      <c r="H385" s="145" t="str">
        <f>IF(SP_SUL!F388="","*",SP_SUL!F388)</f>
        <v>PDM - SOLDA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ZRB-ZEV</v>
      </c>
      <c r="L385" s="139">
        <f>IF(SP_SUL!N388="","*",SP_SUL!N388)</f>
        <v>1561552</v>
      </c>
      <c r="M385" s="140">
        <f>IF(SP_SUL!J388="","*",SP_SUL!J388)</f>
        <v>55</v>
      </c>
      <c r="N385" s="144">
        <f>IF(SP_SUL!K388="","*",SP_SUL!K388)</f>
        <v>156</v>
      </c>
      <c r="O385" s="144">
        <f>IF(SP_SUL!L388="","*",SP_SUL!L388)</f>
        <v>156.31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1 Nº DE SOLDA</v>
      </c>
      <c r="S385" s="145" t="str">
        <f>IF(SP_SUL!V388="","*",SP_SUL!V388)</f>
        <v>Felipe</v>
      </c>
      <c r="T385" s="145" t="str">
        <f>IF(SP_SUL!W388="","*",SP_SUL!W388)</f>
        <v xml:space="preserve">Execução de solda - Condicionado a temperatura </v>
      </c>
      <c r="U385" s="137">
        <f ca="1">_xlfn.XLOOKUP(G385&amp;$U$2,BS_CONTROLE[CHAVE],BS_CONTROLE[Quantidade_11],"-")</f>
        <v>1</v>
      </c>
      <c r="V385" s="137">
        <f ca="1">_xlfn.XLOOKUP(G385&amp;$V$2,BS_CONTROLE[CHAVE],BS_CONTROLE[Quantidade_11],"-")</f>
        <v>0</v>
      </c>
      <c r="W385" s="137">
        <f ca="1">_xlfn.XLOOKUP(G385&amp;$W$2,BS_CONTROLE[CHAVE],BS_CONTROLE[Quantidade_11],"-")</f>
        <v>0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Oportunidade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ZKE-ZEV</v>
      </c>
      <c r="F387" s="145">
        <f>IF(SP_SUL!B390="","*",SP_SUL!B390)</f>
        <v>46069</v>
      </c>
      <c r="G387" s="145" t="str">
        <f>IF(SP_SUL!D390="","*",SP_SUL!D390)</f>
        <v>MATEUS (TP-809)</v>
      </c>
      <c r="H387" s="145" t="str">
        <f>IF(SP_SUL!F390="","*",SP_SUL!F390)</f>
        <v>MODERNIZAÇÃO - SOLDA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ZWI-ZEM</v>
      </c>
      <c r="L387" s="139" t="str">
        <f>IF(SP_SUL!N390="","*",SP_SUL!N390)</f>
        <v>ZYQ1261</v>
      </c>
      <c r="M387" s="140">
        <f>IF(SP_SUL!J390="","*",SP_SUL!J390)</f>
        <v>48</v>
      </c>
      <c r="N387" s="144">
        <f>IF(SP_SUL!K390="","*",SP_SUL!K390)</f>
        <v>126.83</v>
      </c>
      <c r="O387" s="144" t="str">
        <f>IF(SP_SUL!L390="","*",SP_SUL!L390)</f>
        <v>-</v>
      </c>
      <c r="P387" s="143">
        <f>IF(SP_SUL!O390="","*",SP_SUL!O390)</f>
        <v>0.35416666666666669</v>
      </c>
      <c r="Q387" s="143">
        <f>IF(SP_SUL!P390="","*",SP_SUL!P390)</f>
        <v>8.3333333333333329E-2</v>
      </c>
      <c r="R387" s="145" t="str">
        <f>IF(SP_SUL!Q390="","*",CONCATENATE(SP_SUL!Q390," ",SP_SUL!R390))</f>
        <v>1 Nº DE SOLDA</v>
      </c>
      <c r="S387" s="145" t="str">
        <f>IF(SP_SUL!V390="","*",SP_SUL!V390)</f>
        <v>Alison</v>
      </c>
      <c r="T387" s="145" t="str">
        <f>IF(SP_SUL!W390="","*",SP_SUL!W390)</f>
        <v xml:space="preserve">Execução de solda - Condicionado a temperatura </v>
      </c>
      <c r="U387" s="137">
        <f ca="1">_xlfn.XLOOKUP(G387&amp;$U$2,BS_CONTROLE[CHAVE],BS_CONTROLE[Quantidade_11],"-")</f>
        <v>0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ZKE-ZEV</v>
      </c>
      <c r="F388" s="145">
        <f>IF(SP_SUL!B391="","*",SP_SUL!B391)</f>
        <v>46069</v>
      </c>
      <c r="G388" s="145" t="str">
        <f>IF(SP_SUL!D391="","*",SP_SUL!D391)</f>
        <v>ADENISON (TP-810)</v>
      </c>
      <c r="H388" s="145" t="str">
        <f>IF(SP_SUL!F391="","*",SP_SUL!F391)</f>
        <v>MODERNIZAÇÃO - SOLDA</v>
      </c>
      <c r="I388" s="145" t="str">
        <f>IF(SP_SUL!H391="","*",SP_SUL!H391)</f>
        <v>-</v>
      </c>
      <c r="J388" s="145" t="str">
        <f>IF(SP_SUL!I391="","*",SP_SUL!I391)</f>
        <v>-</v>
      </c>
      <c r="K388" s="139" t="str">
        <f>IF(SP_SUL!M391="","*",SP_SUL!M391)</f>
        <v>ZWI-ZEM</v>
      </c>
      <c r="L388" s="139">
        <f>IF(SP_SUL!N391="","*",SP_SUL!N391)</f>
        <v>1241231</v>
      </c>
      <c r="M388" s="140">
        <f>IF(SP_SUL!J391="","*",SP_SUL!J391)</f>
        <v>48</v>
      </c>
      <c r="N388" s="144">
        <f>IF(SP_SUL!K391="","*",SP_SUL!K391)</f>
        <v>123.929</v>
      </c>
      <c r="O388" s="144" t="str">
        <f>IF(SP_SUL!L391="","*",SP_SUL!L391)</f>
        <v>-</v>
      </c>
      <c r="P388" s="143">
        <f>IF(SP_SUL!O391="","*",SP_SUL!O391)</f>
        <v>0.35416666666666669</v>
      </c>
      <c r="Q388" s="143">
        <f>IF(SP_SUL!P391="","*",SP_SUL!P391)</f>
        <v>8.3333333333333329E-2</v>
      </c>
      <c r="R388" s="145" t="str">
        <f>IF(SP_SUL!Q391="","*",CONCATENATE(SP_SUL!Q391," ",SP_SUL!R391))</f>
        <v>1 Nº DE SOLDA</v>
      </c>
      <c r="S388" s="145" t="str">
        <f>IF(SP_SUL!V391="","*",SP_SUL!V391)</f>
        <v>Alison</v>
      </c>
      <c r="T388" s="145" t="str">
        <f>IF(SP_SUL!W391="","*",SP_SUL!W391)</f>
        <v xml:space="preserve">Execução de solda - Condicionado a temperatura </v>
      </c>
      <c r="U388" s="137">
        <f ca="1">_xlfn.XLOOKUP(G388&amp;$U$2,BS_CONTROLE[CHAVE],BS_CONTROLE[Quantidade_11],"-")</f>
        <v>2</v>
      </c>
      <c r="V388" s="137">
        <f ca="1">_xlfn.XLOOKUP(G388&amp;$V$2,BS_CONTROLE[CHAVE],BS_CONTROLE[Quantidade_11],"-")</f>
        <v>0</v>
      </c>
      <c r="W388" s="137">
        <f ca="1">_xlfn.XLOOKUP(G388&amp;$W$2,BS_CONTROLE[CHAVE],BS_CONTROLE[Quantidade_11],"-")</f>
        <v>0</v>
      </c>
    </row>
    <row r="389" spans="1:23" hidden="1">
      <c r="A389" s="146" t="str">
        <f>IF(SP_SUL!Y392="","*",SP_SUL!Y392)</f>
        <v>*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46069</v>
      </c>
      <c r="G389" s="145" t="str">
        <f>IF(SP_SUL!D392="","*",SP_SUL!D392)</f>
        <v>JACIANO (TF-674)</v>
      </c>
      <c r="H389" s="145" t="str">
        <f>IF(SP_SUL!F392="","*",SP_SUL!F392)</f>
        <v>PDM - SUBSTITUIÇÃO - DORMENTE</v>
      </c>
      <c r="I389" s="145" t="str">
        <f>IF(SP_SUL!H392="","*",SP_SUL!H392)</f>
        <v>-</v>
      </c>
      <c r="J389" s="145" t="str">
        <f>IF(SP_SUL!I392="","*",SP_SUL!I392)</f>
        <v>*</v>
      </c>
      <c r="K389" s="139" t="str">
        <f>IF(SP_SUL!M392="","*",SP_SUL!M392)</f>
        <v>ZEZ</v>
      </c>
      <c r="L389" s="139" t="str">
        <f>IF(SP_SUL!N392="","*",SP_SUL!N392)</f>
        <v>K67ZEV2</v>
      </c>
      <c r="M389" s="140">
        <f>IF(SP_SUL!J392="","*",SP_SUL!J392)</f>
        <v>92</v>
      </c>
      <c r="N389" s="144">
        <f>IF(SP_SUL!K392="","*",SP_SUL!K392)</f>
        <v>66.25</v>
      </c>
      <c r="O389" s="144" t="str">
        <f>IF(SP_SUL!L392="","*",SP_SUL!L392)</f>
        <v>*</v>
      </c>
      <c r="P389" s="143">
        <f>IF(SP_SUL!O392="","*",SP_SUL!O392)</f>
        <v>0.41666666666666669</v>
      </c>
      <c r="Q389" s="143">
        <f>IF(SP_SUL!P392="","*",SP_SUL!P392)</f>
        <v>8.3333333333333329E-2</v>
      </c>
      <c r="R389" s="145" t="str">
        <f>IF(SP_SUL!Q392="","*",CONCATENATE(SP_SUL!Q392," ",SP_SUL!R392))</f>
        <v>15 Nº DE DORMENTES</v>
      </c>
      <c r="S389" s="145" t="str">
        <f>IF(SP_SUL!V392="","*",SP_SUL!V392)</f>
        <v>Moises</v>
      </c>
      <c r="T389" s="145" t="str">
        <f>IF(SP_SUL!W392="","*",SP_SUL!W392)</f>
        <v>PDM - Substituição de dormentes</v>
      </c>
      <c r="U389" s="137">
        <f ca="1">_xlfn.XLOOKUP(G389&amp;$U$2,BS_CONTROLE[CHAVE],BS_CONTROLE[Quantidade_11],"-")</f>
        <v>0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Contrato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46069</v>
      </c>
      <c r="G390" s="145" t="str">
        <f>IF(SP_SUL!D393="","*",SP_SUL!D393)</f>
        <v>A84</v>
      </c>
      <c r="H390" s="145" t="str">
        <f>IF(SP_SUL!F393="","*",SP_SUL!F393)</f>
        <v>DETECÇÃO - RONDA 7 DIAS</v>
      </c>
      <c r="I390" s="145" t="str">
        <f>IF(SP_SUL!H393="","*",SP_SUL!H393)</f>
        <v>ZEV-2</v>
      </c>
      <c r="J390" s="145" t="str">
        <f>IF(SP_SUL!I393="","*",SP_SUL!I393)</f>
        <v>ZPT109</v>
      </c>
      <c r="K390" s="139" t="str">
        <f>IF(SP_SUL!M393="","*",SP_SUL!M393)</f>
        <v>ZEV-ZPT</v>
      </c>
      <c r="L390" s="139" t="str">
        <f>IF(SP_SUL!N393="","*",SP_SUL!N393)</f>
        <v>ZEVZPT</v>
      </c>
      <c r="M390" s="140">
        <f>IF(SP_SUL!J393="","*",SP_SUL!J393)</f>
        <v>92</v>
      </c>
      <c r="N390" s="144">
        <f>IF(SP_SUL!K393="","*",SP_SUL!K393)</f>
        <v>66</v>
      </c>
      <c r="O390" s="144" t="str">
        <f>IF(SP_SUL!L393="","*",SP_SUL!L393)</f>
        <v>-</v>
      </c>
      <c r="P390" s="143">
        <f>IF(SP_SUL!O393="","*",SP_SUL!O393)</f>
        <v>0.3125</v>
      </c>
      <c r="Q390" s="143">
        <f>IF(SP_SUL!P393="","*",SP_SUL!P393)</f>
        <v>4.1666666666666664E-2</v>
      </c>
      <c r="R390" s="145" t="str">
        <f>IF(SP_SUL!Q393="","*",CONCATENATE(SP_SUL!Q393," ",SP_SUL!R393))</f>
        <v>52 KM</v>
      </c>
      <c r="S390" s="145" t="str">
        <f>IF(SP_SUL!V393="","*",SP_SUL!V393)</f>
        <v>Jhon</v>
      </c>
      <c r="T390" s="145" t="str">
        <f>IF(SP_SUL!W393="","*",SP_SUL!W393)</f>
        <v>Inspeção R7D</v>
      </c>
      <c r="U390" s="137" t="str">
        <f ca="1">_xlfn.XLOOKUP(G390&amp;$U$2,BS_CONTROLE[CHAVE],BS_CONTROLE[Quantidade_11],"-")</f>
        <v>-</v>
      </c>
      <c r="V390" s="137">
        <f ca="1">_xlfn.XLOOKUP(G390&amp;$V$2,BS_CONTROLE[CHAVE],BS_CONTROLE[Quantidade_11],"-")</f>
        <v>20</v>
      </c>
      <c r="W390" s="137">
        <f ca="1">_xlfn.XLOOKUP(G390&amp;$W$2,BS_CONTROLE[CHAVE],BS_CONTROLE[Quantidade_11],"-")</f>
        <v>52</v>
      </c>
    </row>
    <row r="391" spans="1:23" hidden="1">
      <c r="A391" s="146" t="str">
        <f>IF(SP_SUL!Y394="","*",SP_SUL!Y394)</f>
        <v>*</v>
      </c>
      <c r="B391" s="146" t="str">
        <f>IF(SP_SUL!X394="","*",SP_SUL!X394)</f>
        <v>Contrato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46069</v>
      </c>
      <c r="G391" s="145" t="str">
        <f>IF(SP_SUL!D394="","*",SP_SUL!D394)</f>
        <v>W61</v>
      </c>
      <c r="H391" s="145" t="str">
        <f>IF(SP_SUL!F394="","*",SP_SUL!F394)</f>
        <v>DESLOCAMENTO</v>
      </c>
      <c r="I391" s="145" t="str">
        <f>IF(SP_SUL!H394="","*",SP_SUL!H394)</f>
        <v>K67ZEV2</v>
      </c>
      <c r="J391" s="145" t="str">
        <f>IF(SP_SUL!I394="","*",SP_SUL!I394)</f>
        <v>K67ZEV2</v>
      </c>
      <c r="K391" s="139" t="str">
        <f>IF(SP_SUL!M394="","*",SP_SUL!M394)</f>
        <v>ZXW-ZGP</v>
      </c>
      <c r="L391" s="139" t="str">
        <f>IF(SP_SUL!N394="","*",SP_SUL!N394)</f>
        <v>K84ZXW2</v>
      </c>
      <c r="M391" s="140">
        <f>IF(SP_SUL!J394="","*",SP_SUL!J394)</f>
        <v>92</v>
      </c>
      <c r="N391" s="144">
        <f>IF(SP_SUL!K394="","*",SP_SUL!K394)</f>
        <v>83.7</v>
      </c>
      <c r="O391" s="144" t="str">
        <f>IF(SP_SUL!L394="","*",SP_SUL!L394)</f>
        <v>-</v>
      </c>
      <c r="P391" s="143">
        <f>IF(SP_SUL!O394="","*",SP_SUL!O394)</f>
        <v>0.33333333333333331</v>
      </c>
      <c r="Q391" s="143">
        <f>IF(SP_SUL!P394="","*",SP_SUL!P394)</f>
        <v>4.1666666666666664E-2</v>
      </c>
      <c r="R391" s="145" t="str">
        <f>IF(SP_SUL!Q394="","*",CONCATENATE(SP_SUL!Q394," ",SP_SUL!R394))</f>
        <v>1 BINÁRIO</v>
      </c>
      <c r="S391" s="145" t="str">
        <f>IF(SP_SUL!V394="","*",SP_SUL!V394)</f>
        <v>Moises</v>
      </c>
      <c r="T391" s="145" t="str">
        <f>IF(SP_SUL!W394="","*",SP_SUL!W394)</f>
        <v>Deslocamento das turmas</v>
      </c>
      <c r="U391" s="137">
        <f ca="1">_xlfn.XLOOKUP(G391&amp;$U$2,BS_CONTROLE[CHAVE],BS_CONTROLE[Quantidade_11],"-")</f>
        <v>1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Contrato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46069</v>
      </c>
      <c r="G392" s="145" t="str">
        <f>IF(SP_SUL!D395="","*",SP_SUL!D395)</f>
        <v>W62</v>
      </c>
      <c r="H392" s="145" t="str">
        <f>IF(SP_SUL!F395="","*",SP_SUL!F395)</f>
        <v>DESLOCAMENTO</v>
      </c>
      <c r="I392" s="145" t="str">
        <f>IF(SP_SUL!H395="","*",SP_SUL!H395)</f>
        <v>ZDRZPT</v>
      </c>
      <c r="J392" s="145" t="str">
        <f>IF(SP_SUL!I395="","*",SP_SUL!I395)</f>
        <v>ZDRZPT</v>
      </c>
      <c r="K392" s="139" t="str">
        <f>IF(SP_SUL!M395="","*",SP_SUL!M395)</f>
        <v>ZXW-ZGP</v>
      </c>
      <c r="L392" s="139" t="str">
        <f>IF(SP_SUL!N395="","*",SP_SUL!N395)</f>
        <v>K84ZXW2</v>
      </c>
      <c r="M392" s="140">
        <f>IF(SP_SUL!J395="","*",SP_SUL!J395)</f>
        <v>92</v>
      </c>
      <c r="N392" s="144">
        <f>IF(SP_SUL!K395="","*",SP_SUL!K395)</f>
        <v>83.7</v>
      </c>
      <c r="O392" s="144" t="str">
        <f>IF(SP_SUL!L395="","*",SP_SUL!L395)</f>
        <v>-</v>
      </c>
      <c r="P392" s="143">
        <f>IF(SP_SUL!O395="","*",SP_SUL!O395)</f>
        <v>0.33333333333333331</v>
      </c>
      <c r="Q392" s="143">
        <f>IF(SP_SUL!P395="","*",SP_SUL!P395)</f>
        <v>4.1666666666666664E-2</v>
      </c>
      <c r="R392" s="145" t="str">
        <f>IF(SP_SUL!Q395="","*",CONCATENATE(SP_SUL!Q395," ",SP_SUL!R395))</f>
        <v>1 BINÁRIO</v>
      </c>
      <c r="S392" s="145" t="str">
        <f>IF(SP_SUL!V395="","*",SP_SUL!V395)</f>
        <v>Moises</v>
      </c>
      <c r="T392" s="145" t="str">
        <f>IF(SP_SUL!W395="","*",SP_SUL!W395)</f>
        <v>Deslocamento das turmas</v>
      </c>
      <c r="U392" s="137">
        <f ca="1">_xlfn.XLOOKUP(G392&amp;$U$2,BS_CONTROLE[CHAVE],BS_CONTROLE[Quantidade_11],"-")</f>
        <v>1</v>
      </c>
      <c r="V392" s="137">
        <f ca="1">_xlfn.XLOOKUP(G392&amp;$V$2,BS_CONTROLE[CHAVE],BS_CONTROLE[Quantidade_11],"-")</f>
        <v>1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ZPT-ZPG</v>
      </c>
      <c r="F393" s="145">
        <f>IF(SP_SUL!B396="","*",SP_SUL!B396)</f>
        <v>46069</v>
      </c>
      <c r="G393" s="145" t="str">
        <f>IF(SP_SUL!D396="","*",SP_SUL!D396)</f>
        <v>EXPANSÃO TURMA 1</v>
      </c>
      <c r="H393" s="145" t="str">
        <f>IF(SP_SUL!F396="","*",SP_SUL!F396)</f>
        <v>EXPANSÃO - SOLDA</v>
      </c>
      <c r="I393" s="145" t="str">
        <f>IF(SP_SUL!H396="","*",SP_SUL!H396)</f>
        <v>-</v>
      </c>
      <c r="J393" s="145" t="str">
        <f>IF(SP_SUL!I396="","*",SP_SUL!I396)</f>
        <v>*</v>
      </c>
      <c r="K393" s="139" t="str">
        <f>IF(SP_SUL!M396="","*",SP_SUL!M396)</f>
        <v>PAT-ZGM</v>
      </c>
      <c r="L393" s="139" t="str">
        <f>IF(SP_SUL!N396="","*",SP_SUL!N396)</f>
        <v>PAT1102</v>
      </c>
      <c r="M393" s="140">
        <f>IF(SP_SUL!J396="","*",SP_SUL!J396)</f>
        <v>53</v>
      </c>
      <c r="N393" s="144">
        <f>IF(SP_SUL!K396="","*",SP_SUL!K396)</f>
        <v>108.9</v>
      </c>
      <c r="O393" s="144" t="str">
        <f>IF(SP_SUL!L396="","*",SP_SUL!L396)</f>
        <v>-</v>
      </c>
      <c r="P393" s="143">
        <f>IF(SP_SUL!O396="","*",SP_SUL!O396)</f>
        <v>0.35416666666666669</v>
      </c>
      <c r="Q393" s="143">
        <f>IF(SP_SUL!P396="","*",SP_SUL!P396)</f>
        <v>6.25E-2</v>
      </c>
      <c r="R393" s="145" t="str">
        <f>IF(SP_SUL!Q396="","*",CONCATENATE(SP_SUL!Q396," ",SP_SUL!R396))</f>
        <v>1 Nº DE SOLDA</v>
      </c>
      <c r="S393" s="145" t="str">
        <f>IF(SP_SUL!V396="","*",SP_SUL!V396)</f>
        <v>Pedro</v>
      </c>
      <c r="T393" s="145" t="str">
        <f>IF(SP_SUL!W396="","*",SP_SUL!W396)</f>
        <v xml:space="preserve">Execução de solda - Condicionado a temperatura </v>
      </c>
      <c r="U393" s="137">
        <f ca="1">_xlfn.XLOOKUP(G393&amp;$U$2,BS_CONTROLE[CHAVE],BS_CONTROLE[Quantidade_11],"-")</f>
        <v>3</v>
      </c>
      <c r="V393" s="137">
        <f ca="1">_xlfn.XLOOKUP(G393&amp;$V$2,BS_CONTROLE[CHAVE],BS_CONTROLE[Quantidade_11],"-")</f>
        <v>2</v>
      </c>
      <c r="W393" s="137">
        <f ca="1">_xlfn.XLOOKUP(G393&amp;$W$2,BS_CONTROLE[CHAVE],BS_CONTROLE[Quantidade_11],"-")</f>
        <v>0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5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14" priority="5" operator="equal">
      <formula>"NÃO"</formula>
    </cfRule>
    <cfRule type="cellIs" dxfId="13" priority="6" operator="equal">
      <formula>"Contrato"</formula>
    </cfRule>
  </conditionalFormatting>
  <conditionalFormatting sqref="A1 A2:C1050">
    <cfRule type="cellIs" dxfId="12" priority="4" operator="equal">
      <formula>"OPORTUNIDADE"</formula>
    </cfRule>
  </conditionalFormatting>
  <conditionalFormatting sqref="U1:W1050">
    <cfRule type="cellIs" dxfId="11" priority="1" operator="equal">
      <formula>"-"</formula>
    </cfRule>
    <cfRule type="cellIs" dxfId="10" priority="2" operator="notEqual">
      <formula>"OK"</formula>
    </cfRule>
    <cfRule type="cellIs" dxfId="9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818</v>
      </c>
      <c r="D1" s="64" t="s">
        <v>1298</v>
      </c>
      <c r="E1" s="64" t="s">
        <v>1299</v>
      </c>
      <c r="F1" s="64" t="s">
        <v>1300</v>
      </c>
      <c r="G1" s="64" t="s">
        <v>1301</v>
      </c>
      <c r="H1" s="64" t="s">
        <v>1302</v>
      </c>
      <c r="I1" s="64" t="s">
        <v>1303</v>
      </c>
      <c r="J1" s="64" t="s">
        <v>411</v>
      </c>
      <c r="K1" s="64" t="s">
        <v>1304</v>
      </c>
    </row>
    <row r="2" spans="1:11">
      <c r="A2" s="141" t="s">
        <v>818</v>
      </c>
      <c r="D2" t="s">
        <v>818</v>
      </c>
      <c r="E2" t="s">
        <v>1305</v>
      </c>
      <c r="F2" t="s">
        <v>1306</v>
      </c>
      <c r="G2" t="s">
        <v>818</v>
      </c>
      <c r="H2" t="s">
        <v>679</v>
      </c>
      <c r="I2">
        <v>0</v>
      </c>
      <c r="J2">
        <v>0</v>
      </c>
      <c r="K2" t="s">
        <v>818</v>
      </c>
    </row>
    <row r="3" spans="1:11">
      <c r="A3" s="141" t="s">
        <v>701</v>
      </c>
      <c r="D3" t="s">
        <v>692</v>
      </c>
      <c r="E3" t="s">
        <v>1307</v>
      </c>
      <c r="F3" t="s">
        <v>1308</v>
      </c>
      <c r="G3" t="s">
        <v>1309</v>
      </c>
      <c r="H3" t="s">
        <v>679</v>
      </c>
      <c r="I3">
        <v>1</v>
      </c>
      <c r="J3">
        <v>1</v>
      </c>
      <c r="K3" t="s">
        <v>1309</v>
      </c>
    </row>
    <row r="4" spans="1:11">
      <c r="A4" s="141" t="s">
        <v>1310</v>
      </c>
      <c r="D4" t="s">
        <v>1311</v>
      </c>
      <c r="E4" t="s">
        <v>1305</v>
      </c>
      <c r="F4" t="s">
        <v>1312</v>
      </c>
      <c r="G4" t="s">
        <v>1313</v>
      </c>
      <c r="H4" t="s">
        <v>679</v>
      </c>
      <c r="I4">
        <v>1</v>
      </c>
      <c r="J4">
        <v>1</v>
      </c>
      <c r="K4" t="s">
        <v>1313</v>
      </c>
    </row>
    <row r="5" spans="1:11">
      <c r="A5" s="141" t="s">
        <v>914</v>
      </c>
      <c r="D5" t="s">
        <v>1218</v>
      </c>
      <c r="E5" t="s">
        <v>1305</v>
      </c>
      <c r="F5" t="s">
        <v>1306</v>
      </c>
      <c r="G5" t="s">
        <v>1314</v>
      </c>
      <c r="H5" t="s">
        <v>679</v>
      </c>
      <c r="I5">
        <v>0</v>
      </c>
      <c r="J5">
        <v>0</v>
      </c>
      <c r="K5" t="s">
        <v>1314</v>
      </c>
    </row>
    <row r="6" spans="1:11">
      <c r="A6" s="141" t="s">
        <v>1315</v>
      </c>
      <c r="D6" t="s">
        <v>678</v>
      </c>
      <c r="E6" t="s">
        <v>1305</v>
      </c>
      <c r="F6" t="s">
        <v>1306</v>
      </c>
      <c r="G6" t="s">
        <v>1316</v>
      </c>
      <c r="H6" t="s">
        <v>679</v>
      </c>
      <c r="I6">
        <v>0</v>
      </c>
      <c r="J6">
        <v>4</v>
      </c>
      <c r="K6" t="s">
        <v>1316</v>
      </c>
    </row>
    <row r="7" spans="1:11">
      <c r="A7" s="141" t="s">
        <v>1317</v>
      </c>
      <c r="D7" t="s">
        <v>1318</v>
      </c>
      <c r="E7" t="s">
        <v>1292</v>
      </c>
      <c r="F7" t="s">
        <v>1319</v>
      </c>
      <c r="G7" t="s">
        <v>1319</v>
      </c>
      <c r="H7" t="s">
        <v>679</v>
      </c>
      <c r="I7">
        <v>1</v>
      </c>
      <c r="J7">
        <v>1</v>
      </c>
      <c r="K7" t="s">
        <v>1319</v>
      </c>
    </row>
    <row r="8" spans="1:11">
      <c r="A8" s="141" t="s">
        <v>1320</v>
      </c>
      <c r="D8" t="s">
        <v>1035</v>
      </c>
      <c r="E8" t="s">
        <v>1292</v>
      </c>
      <c r="F8" t="s">
        <v>1319</v>
      </c>
      <c r="G8" t="s">
        <v>1319</v>
      </c>
      <c r="H8" t="s">
        <v>679</v>
      </c>
      <c r="I8">
        <v>1</v>
      </c>
      <c r="J8">
        <v>1</v>
      </c>
      <c r="K8" t="s">
        <v>1319</v>
      </c>
    </row>
    <row r="9" spans="1:11">
      <c r="A9" s="141" t="s">
        <v>1321</v>
      </c>
      <c r="D9" t="s">
        <v>1322</v>
      </c>
      <c r="E9" t="s">
        <v>1292</v>
      </c>
      <c r="F9" t="s">
        <v>1319</v>
      </c>
      <c r="G9" t="s">
        <v>1319</v>
      </c>
      <c r="H9" t="s">
        <v>679</v>
      </c>
      <c r="I9">
        <v>1</v>
      </c>
      <c r="J9">
        <v>1</v>
      </c>
      <c r="K9" t="s">
        <v>1319</v>
      </c>
    </row>
    <row r="10" spans="1:11">
      <c r="A10" s="141" t="s">
        <v>984</v>
      </c>
      <c r="D10" t="s">
        <v>788</v>
      </c>
      <c r="E10" t="s">
        <v>1323</v>
      </c>
      <c r="F10" t="s">
        <v>1324</v>
      </c>
      <c r="G10" t="s">
        <v>1324</v>
      </c>
      <c r="H10" t="s">
        <v>679</v>
      </c>
      <c r="I10">
        <v>0</v>
      </c>
      <c r="J10">
        <v>0</v>
      </c>
      <c r="K10" t="s">
        <v>1325</v>
      </c>
    </row>
    <row r="11" spans="1:11">
      <c r="A11" s="141" t="s">
        <v>1326</v>
      </c>
      <c r="D11" t="s">
        <v>1327</v>
      </c>
      <c r="E11" t="s">
        <v>1328</v>
      </c>
      <c r="F11" t="s">
        <v>1324</v>
      </c>
      <c r="G11" t="s">
        <v>1324</v>
      </c>
      <c r="H11" t="s">
        <v>679</v>
      </c>
      <c r="I11">
        <v>0</v>
      </c>
      <c r="J11">
        <v>0</v>
      </c>
      <c r="K11" t="s">
        <v>1325</v>
      </c>
    </row>
    <row r="12" spans="1:11">
      <c r="A12" s="141" t="s">
        <v>1329</v>
      </c>
      <c r="D12" t="s">
        <v>1330</v>
      </c>
      <c r="E12" t="s">
        <v>1328</v>
      </c>
      <c r="F12" t="s">
        <v>1324</v>
      </c>
      <c r="G12" t="s">
        <v>1324</v>
      </c>
      <c r="H12" t="s">
        <v>679</v>
      </c>
      <c r="I12">
        <v>0</v>
      </c>
      <c r="J12">
        <v>0</v>
      </c>
      <c r="K12" t="s">
        <v>1325</v>
      </c>
    </row>
    <row r="13" spans="1:11">
      <c r="A13" s="141" t="s">
        <v>1331</v>
      </c>
      <c r="D13" t="s">
        <v>1332</v>
      </c>
      <c r="E13" t="s">
        <v>1333</v>
      </c>
      <c r="F13" t="s">
        <v>1324</v>
      </c>
      <c r="G13" t="s">
        <v>1324</v>
      </c>
      <c r="H13" t="s">
        <v>679</v>
      </c>
      <c r="I13">
        <v>0</v>
      </c>
      <c r="J13">
        <v>0</v>
      </c>
      <c r="K13" t="s">
        <v>1334</v>
      </c>
    </row>
    <row r="14" spans="1:11">
      <c r="A14" s="141" t="s">
        <v>827</v>
      </c>
      <c r="D14" t="s">
        <v>1335</v>
      </c>
      <c r="E14" t="s">
        <v>1336</v>
      </c>
      <c r="F14" t="s">
        <v>1324</v>
      </c>
      <c r="G14" t="s">
        <v>1324</v>
      </c>
      <c r="H14" t="s">
        <v>679</v>
      </c>
      <c r="I14">
        <v>0</v>
      </c>
      <c r="J14">
        <v>0</v>
      </c>
      <c r="K14" t="s">
        <v>1337</v>
      </c>
    </row>
    <row r="15" spans="1:11">
      <c r="A15" s="65" t="s">
        <v>817</v>
      </c>
      <c r="D15" t="s">
        <v>1338</v>
      </c>
      <c r="E15" t="s">
        <v>1336</v>
      </c>
      <c r="F15" t="s">
        <v>1324</v>
      </c>
      <c r="G15" t="s">
        <v>1324</v>
      </c>
      <c r="H15" t="s">
        <v>679</v>
      </c>
      <c r="I15">
        <v>0</v>
      </c>
      <c r="J15">
        <v>0</v>
      </c>
      <c r="K15" t="s">
        <v>1337</v>
      </c>
    </row>
    <row r="16" spans="1:11">
      <c r="A16" s="141" t="s">
        <v>1339</v>
      </c>
      <c r="D16" t="s">
        <v>1126</v>
      </c>
      <c r="E16" t="s">
        <v>1305</v>
      </c>
      <c r="F16" t="s">
        <v>1324</v>
      </c>
      <c r="G16" t="s">
        <v>1324</v>
      </c>
      <c r="H16" t="s">
        <v>679</v>
      </c>
      <c r="I16">
        <v>0</v>
      </c>
      <c r="J16">
        <v>0</v>
      </c>
      <c r="K16" t="s">
        <v>1340</v>
      </c>
    </row>
    <row r="17" spans="1:11">
      <c r="A17" s="141" t="s">
        <v>1341</v>
      </c>
      <c r="D17" t="s">
        <v>1342</v>
      </c>
      <c r="E17" t="s">
        <v>1323</v>
      </c>
      <c r="F17" t="s">
        <v>1324</v>
      </c>
      <c r="G17" t="s">
        <v>1324</v>
      </c>
      <c r="H17" t="s">
        <v>679</v>
      </c>
      <c r="I17">
        <v>1</v>
      </c>
      <c r="J17">
        <v>1</v>
      </c>
      <c r="K17" t="s">
        <v>1334</v>
      </c>
    </row>
    <row r="18" spans="1:11">
      <c r="A18" s="141" t="s">
        <v>1343</v>
      </c>
      <c r="D18" t="s">
        <v>1344</v>
      </c>
      <c r="E18" t="s">
        <v>1345</v>
      </c>
      <c r="F18" t="s">
        <v>1324</v>
      </c>
      <c r="G18" t="s">
        <v>1324</v>
      </c>
      <c r="H18" t="s">
        <v>679</v>
      </c>
      <c r="I18">
        <v>0</v>
      </c>
      <c r="J18">
        <v>0</v>
      </c>
      <c r="K18" t="s">
        <v>1337</v>
      </c>
    </row>
    <row r="19" spans="1:11">
      <c r="A19" s="141" t="s">
        <v>1346</v>
      </c>
      <c r="D19" t="s">
        <v>1347</v>
      </c>
      <c r="E19" t="s">
        <v>1345</v>
      </c>
      <c r="F19" t="s">
        <v>1324</v>
      </c>
      <c r="G19" t="s">
        <v>1324</v>
      </c>
      <c r="H19" t="s">
        <v>679</v>
      </c>
      <c r="I19">
        <v>0</v>
      </c>
      <c r="J19">
        <v>0</v>
      </c>
      <c r="K19" t="s">
        <v>1337</v>
      </c>
    </row>
    <row r="20" spans="1:11">
      <c r="A20" s="141" t="s">
        <v>1348</v>
      </c>
      <c r="D20" t="s">
        <v>1349</v>
      </c>
      <c r="E20" t="s">
        <v>1345</v>
      </c>
      <c r="F20" t="s">
        <v>1350</v>
      </c>
      <c r="G20" t="s">
        <v>1350</v>
      </c>
      <c r="H20" t="s">
        <v>679</v>
      </c>
      <c r="I20">
        <v>0</v>
      </c>
      <c r="J20">
        <v>0</v>
      </c>
      <c r="K20" t="s">
        <v>1351</v>
      </c>
    </row>
    <row r="21" spans="1:11">
      <c r="A21" s="141" t="s">
        <v>1352</v>
      </c>
      <c r="D21" t="s">
        <v>1353</v>
      </c>
      <c r="E21" t="s">
        <v>1323</v>
      </c>
      <c r="F21" t="s">
        <v>1324</v>
      </c>
      <c r="G21" t="s">
        <v>1324</v>
      </c>
      <c r="H21" t="s">
        <v>679</v>
      </c>
      <c r="I21">
        <v>0</v>
      </c>
      <c r="J21">
        <v>0</v>
      </c>
      <c r="K21" t="s">
        <v>1353</v>
      </c>
    </row>
    <row r="22" spans="1:11">
      <c r="A22" s="141" t="s">
        <v>1354</v>
      </c>
      <c r="D22" t="s">
        <v>702</v>
      </c>
      <c r="E22" t="s">
        <v>1307</v>
      </c>
      <c r="F22" t="s">
        <v>1324</v>
      </c>
      <c r="G22" t="s">
        <v>1324</v>
      </c>
      <c r="H22" t="s">
        <v>679</v>
      </c>
      <c r="I22">
        <v>0</v>
      </c>
      <c r="J22">
        <v>0</v>
      </c>
      <c r="K22" t="s">
        <v>702</v>
      </c>
    </row>
    <row r="23" spans="1:11">
      <c r="A23" s="141" t="s">
        <v>1355</v>
      </c>
      <c r="D23" t="s">
        <v>1356</v>
      </c>
      <c r="E23" t="s">
        <v>1336</v>
      </c>
      <c r="F23" t="s">
        <v>1324</v>
      </c>
      <c r="G23" t="s">
        <v>1324</v>
      </c>
      <c r="H23" t="s">
        <v>679</v>
      </c>
      <c r="I23">
        <v>0</v>
      </c>
      <c r="J23">
        <v>0</v>
      </c>
      <c r="K23" t="s">
        <v>1325</v>
      </c>
    </row>
    <row r="24" spans="1:11">
      <c r="A24" s="141" t="s">
        <v>1072</v>
      </c>
      <c r="D24" t="s">
        <v>1357</v>
      </c>
      <c r="E24" t="s">
        <v>1333</v>
      </c>
      <c r="F24" t="s">
        <v>1324</v>
      </c>
      <c r="G24" t="s">
        <v>1324</v>
      </c>
      <c r="H24" t="s">
        <v>679</v>
      </c>
      <c r="I24">
        <v>0</v>
      </c>
      <c r="J24">
        <v>0</v>
      </c>
      <c r="K24" t="s">
        <v>1325</v>
      </c>
    </row>
    <row r="25" spans="1:11">
      <c r="A25" s="141" t="s">
        <v>1358</v>
      </c>
      <c r="D25" t="s">
        <v>1342</v>
      </c>
      <c r="E25" t="s">
        <v>1323</v>
      </c>
      <c r="F25" t="s">
        <v>748</v>
      </c>
      <c r="G25" t="s">
        <v>1359</v>
      </c>
      <c r="H25" t="s">
        <v>679</v>
      </c>
      <c r="I25">
        <v>1</v>
      </c>
      <c r="J25">
        <v>1</v>
      </c>
      <c r="K25" t="s">
        <v>1334</v>
      </c>
    </row>
    <row r="26" spans="1:11">
      <c r="A26" s="141" t="s">
        <v>1360</v>
      </c>
      <c r="D26" t="s">
        <v>1361</v>
      </c>
      <c r="E26" t="s">
        <v>1362</v>
      </c>
      <c r="F26" t="s">
        <v>1361</v>
      </c>
      <c r="G26" t="s">
        <v>1313</v>
      </c>
      <c r="H26" t="s">
        <v>679</v>
      </c>
      <c r="I26">
        <v>1</v>
      </c>
      <c r="J26">
        <v>1</v>
      </c>
      <c r="K26" t="s">
        <v>1361</v>
      </c>
    </row>
    <row r="27" spans="1:11">
      <c r="A27" s="141" t="s">
        <v>1363</v>
      </c>
      <c r="D27" t="s">
        <v>1364</v>
      </c>
      <c r="E27" t="s">
        <v>1305</v>
      </c>
      <c r="F27" t="s">
        <v>1306</v>
      </c>
      <c r="G27" t="s">
        <v>1365</v>
      </c>
      <c r="H27" t="s">
        <v>679</v>
      </c>
      <c r="I27">
        <v>0</v>
      </c>
      <c r="J27">
        <v>0</v>
      </c>
      <c r="K27" t="s">
        <v>1365</v>
      </c>
    </row>
    <row r="28" spans="1:11">
      <c r="A28" s="141" t="s">
        <v>1366</v>
      </c>
      <c r="D28" t="s">
        <v>1209</v>
      </c>
      <c r="E28" t="s">
        <v>1328</v>
      </c>
      <c r="F28" t="s">
        <v>1209</v>
      </c>
      <c r="G28" t="s">
        <v>1313</v>
      </c>
      <c r="H28" t="s">
        <v>1209</v>
      </c>
      <c r="I28">
        <v>1</v>
      </c>
      <c r="J28">
        <v>1</v>
      </c>
      <c r="K28" t="s">
        <v>1313</v>
      </c>
    </row>
    <row r="29" spans="1:11">
      <c r="A29" s="141" t="s">
        <v>1367</v>
      </c>
      <c r="D29" t="s">
        <v>875</v>
      </c>
      <c r="E29" t="s">
        <v>1323</v>
      </c>
      <c r="F29" t="s">
        <v>875</v>
      </c>
      <c r="G29" t="s">
        <v>1314</v>
      </c>
      <c r="H29" t="s">
        <v>1368</v>
      </c>
      <c r="I29">
        <v>1</v>
      </c>
      <c r="J29">
        <v>3</v>
      </c>
      <c r="K29" t="s">
        <v>1313</v>
      </c>
    </row>
    <row r="30" spans="1:11">
      <c r="A30" s="141" t="s">
        <v>1369</v>
      </c>
      <c r="D30" t="s">
        <v>1370</v>
      </c>
      <c r="E30" t="s">
        <v>1292</v>
      </c>
      <c r="F30" t="s">
        <v>1371</v>
      </c>
      <c r="G30" t="s">
        <v>1372</v>
      </c>
      <c r="H30" t="s">
        <v>679</v>
      </c>
      <c r="I30">
        <v>0</v>
      </c>
      <c r="J30">
        <v>2</v>
      </c>
      <c r="K30" t="s">
        <v>1373</v>
      </c>
    </row>
    <row r="31" spans="1:11">
      <c r="A31" s="141" t="s">
        <v>1374</v>
      </c>
      <c r="D31" t="s">
        <v>1375</v>
      </c>
      <c r="E31" t="s">
        <v>1323</v>
      </c>
      <c r="F31" t="s">
        <v>1375</v>
      </c>
      <c r="G31" t="s">
        <v>1372</v>
      </c>
      <c r="H31" t="s">
        <v>679</v>
      </c>
      <c r="I31">
        <v>0</v>
      </c>
      <c r="J31">
        <v>1</v>
      </c>
      <c r="K31" t="s">
        <v>1376</v>
      </c>
    </row>
    <row r="32" spans="1:11">
      <c r="A32" s="141" t="s">
        <v>1377</v>
      </c>
      <c r="D32" t="s">
        <v>1378</v>
      </c>
      <c r="E32" t="s">
        <v>1323</v>
      </c>
      <c r="F32" t="s">
        <v>1378</v>
      </c>
      <c r="G32" t="s">
        <v>1372</v>
      </c>
      <c r="H32" t="s">
        <v>679</v>
      </c>
      <c r="I32">
        <v>0</v>
      </c>
      <c r="J32">
        <v>1</v>
      </c>
      <c r="K32" t="s">
        <v>1379</v>
      </c>
    </row>
    <row r="33" spans="1:11">
      <c r="A33" s="141" t="s">
        <v>1380</v>
      </c>
      <c r="D33" t="s">
        <v>1381</v>
      </c>
      <c r="E33" t="s">
        <v>1345</v>
      </c>
      <c r="F33" t="s">
        <v>1269</v>
      </c>
      <c r="G33" t="s">
        <v>1372</v>
      </c>
      <c r="H33" t="s">
        <v>679</v>
      </c>
      <c r="I33">
        <v>0</v>
      </c>
      <c r="J33">
        <v>1</v>
      </c>
      <c r="K33" t="s">
        <v>1382</v>
      </c>
    </row>
    <row r="34" spans="1:11">
      <c r="A34" s="141" t="s">
        <v>1383</v>
      </c>
      <c r="D34" t="s">
        <v>1384</v>
      </c>
      <c r="E34" t="s">
        <v>1323</v>
      </c>
      <c r="F34" t="s">
        <v>1384</v>
      </c>
      <c r="G34" t="s">
        <v>1372</v>
      </c>
      <c r="H34" t="s">
        <v>679</v>
      </c>
      <c r="I34">
        <v>1</v>
      </c>
      <c r="J34">
        <v>1</v>
      </c>
      <c r="K34" t="s">
        <v>1385</v>
      </c>
    </row>
    <row r="35" spans="1:11">
      <c r="A35" s="141" t="s">
        <v>1386</v>
      </c>
      <c r="D35" t="s">
        <v>1387</v>
      </c>
      <c r="E35" t="s">
        <v>1305</v>
      </c>
      <c r="F35" t="s">
        <v>1371</v>
      </c>
      <c r="G35" t="s">
        <v>1372</v>
      </c>
      <c r="H35" t="s">
        <v>679</v>
      </c>
      <c r="I35">
        <v>0</v>
      </c>
      <c r="J35">
        <v>0</v>
      </c>
      <c r="K35" t="s">
        <v>1388</v>
      </c>
    </row>
    <row r="36" spans="1:11">
      <c r="A36" s="141" t="s">
        <v>1389</v>
      </c>
      <c r="D36" t="s">
        <v>1390</v>
      </c>
      <c r="E36" t="s">
        <v>1323</v>
      </c>
      <c r="F36" t="s">
        <v>1371</v>
      </c>
      <c r="G36" t="s">
        <v>1372</v>
      </c>
      <c r="H36" t="s">
        <v>1391</v>
      </c>
      <c r="I36">
        <v>0</v>
      </c>
      <c r="J36">
        <v>3</v>
      </c>
      <c r="K36" t="s">
        <v>1391</v>
      </c>
    </row>
    <row r="37" spans="1:11">
      <c r="A37" s="141" t="s">
        <v>1392</v>
      </c>
      <c r="D37" t="s">
        <v>687</v>
      </c>
      <c r="E37" t="s">
        <v>1323</v>
      </c>
      <c r="F37" t="s">
        <v>687</v>
      </c>
      <c r="G37" t="s">
        <v>1372</v>
      </c>
      <c r="H37" t="s">
        <v>679</v>
      </c>
      <c r="I37">
        <v>1</v>
      </c>
      <c r="J37">
        <v>1</v>
      </c>
      <c r="K37" t="s">
        <v>1393</v>
      </c>
    </row>
    <row r="38" spans="1:11">
      <c r="A38" s="141" t="s">
        <v>1394</v>
      </c>
      <c r="D38" t="s">
        <v>1395</v>
      </c>
      <c r="E38" t="s">
        <v>1323</v>
      </c>
      <c r="F38" t="s">
        <v>1396</v>
      </c>
      <c r="G38" t="s">
        <v>1396</v>
      </c>
      <c r="H38" t="s">
        <v>679</v>
      </c>
      <c r="I38">
        <v>0</v>
      </c>
      <c r="J38">
        <v>0</v>
      </c>
      <c r="K38" t="s">
        <v>1397</v>
      </c>
    </row>
    <row r="39" spans="1:11">
      <c r="A39" s="141" t="s">
        <v>1398</v>
      </c>
      <c r="D39" t="s">
        <v>1399</v>
      </c>
      <c r="E39" t="s">
        <v>1328</v>
      </c>
      <c r="F39" t="s">
        <v>1396</v>
      </c>
      <c r="G39" t="s">
        <v>1396</v>
      </c>
      <c r="H39" t="s">
        <v>679</v>
      </c>
      <c r="I39">
        <v>0</v>
      </c>
      <c r="J39">
        <v>0</v>
      </c>
      <c r="K39" t="s">
        <v>1397</v>
      </c>
    </row>
    <row r="40" spans="1:11">
      <c r="A40" s="141" t="s">
        <v>1400</v>
      </c>
      <c r="D40" t="s">
        <v>1401</v>
      </c>
      <c r="E40" t="s">
        <v>1328</v>
      </c>
      <c r="F40" t="s">
        <v>1396</v>
      </c>
      <c r="G40" t="s">
        <v>1396</v>
      </c>
      <c r="H40" t="s">
        <v>679</v>
      </c>
      <c r="I40">
        <v>0</v>
      </c>
      <c r="J40">
        <v>0</v>
      </c>
      <c r="K40" t="s">
        <v>1397</v>
      </c>
    </row>
    <row r="41" spans="1:11">
      <c r="A41" s="141" t="s">
        <v>1402</v>
      </c>
      <c r="D41" t="s">
        <v>1403</v>
      </c>
      <c r="E41" t="s">
        <v>1333</v>
      </c>
      <c r="F41" t="s">
        <v>1396</v>
      </c>
      <c r="G41" t="s">
        <v>1396</v>
      </c>
      <c r="H41" t="s">
        <v>679</v>
      </c>
      <c r="I41">
        <v>0</v>
      </c>
      <c r="J41">
        <v>0</v>
      </c>
      <c r="K41" t="s">
        <v>1404</v>
      </c>
    </row>
    <row r="42" spans="1:11">
      <c r="A42" s="141" t="s">
        <v>1405</v>
      </c>
      <c r="D42" t="s">
        <v>1406</v>
      </c>
      <c r="E42" t="s">
        <v>1336</v>
      </c>
      <c r="F42" t="s">
        <v>1396</v>
      </c>
      <c r="G42" t="s">
        <v>1396</v>
      </c>
      <c r="H42" t="s">
        <v>679</v>
      </c>
      <c r="I42">
        <v>0</v>
      </c>
      <c r="J42">
        <v>0</v>
      </c>
      <c r="K42" t="s">
        <v>1407</v>
      </c>
    </row>
    <row r="43" spans="1:11">
      <c r="A43" s="141" t="s">
        <v>1408</v>
      </c>
      <c r="D43" t="s">
        <v>765</v>
      </c>
      <c r="E43" t="s">
        <v>1336</v>
      </c>
      <c r="F43" t="s">
        <v>1396</v>
      </c>
      <c r="G43" t="s">
        <v>1396</v>
      </c>
      <c r="H43" t="s">
        <v>679</v>
      </c>
      <c r="I43">
        <v>0</v>
      </c>
      <c r="J43">
        <v>0</v>
      </c>
      <c r="K43" t="s">
        <v>1407</v>
      </c>
    </row>
    <row r="44" spans="1:11">
      <c r="A44" s="141" t="s">
        <v>1409</v>
      </c>
      <c r="D44" t="s">
        <v>1410</v>
      </c>
      <c r="E44" t="s">
        <v>1305</v>
      </c>
      <c r="F44" t="s">
        <v>1396</v>
      </c>
      <c r="G44" t="s">
        <v>1396</v>
      </c>
      <c r="H44" t="s">
        <v>679</v>
      </c>
      <c r="I44">
        <v>0</v>
      </c>
      <c r="J44">
        <v>0</v>
      </c>
      <c r="K44" t="s">
        <v>1407</v>
      </c>
    </row>
    <row r="45" spans="1:11">
      <c r="A45" s="141" t="s">
        <v>1411</v>
      </c>
      <c r="D45" t="s">
        <v>1412</v>
      </c>
      <c r="E45" t="s">
        <v>1345</v>
      </c>
      <c r="F45" t="s">
        <v>1396</v>
      </c>
      <c r="G45" t="s">
        <v>1396</v>
      </c>
      <c r="H45" t="s">
        <v>679</v>
      </c>
      <c r="I45">
        <v>0</v>
      </c>
      <c r="J45">
        <v>0</v>
      </c>
      <c r="K45" t="s">
        <v>1413</v>
      </c>
    </row>
    <row r="46" spans="1:11">
      <c r="A46" s="141" t="s">
        <v>1414</v>
      </c>
      <c r="D46" t="s">
        <v>1091</v>
      </c>
      <c r="E46" t="s">
        <v>1345</v>
      </c>
      <c r="F46" t="s">
        <v>1396</v>
      </c>
      <c r="G46" t="s">
        <v>1396</v>
      </c>
      <c r="H46" t="s">
        <v>679</v>
      </c>
      <c r="I46">
        <v>0</v>
      </c>
      <c r="J46">
        <v>0</v>
      </c>
      <c r="K46" t="s">
        <v>1407</v>
      </c>
    </row>
    <row r="47" spans="1:11">
      <c r="A47" s="141" t="s">
        <v>1034</v>
      </c>
      <c r="D47" t="s">
        <v>1087</v>
      </c>
      <c r="E47" t="s">
        <v>1323</v>
      </c>
      <c r="F47" t="s">
        <v>1396</v>
      </c>
      <c r="G47" t="s">
        <v>1396</v>
      </c>
      <c r="H47" t="s">
        <v>679</v>
      </c>
      <c r="I47">
        <v>0</v>
      </c>
      <c r="J47">
        <v>0</v>
      </c>
      <c r="K47" t="s">
        <v>1087</v>
      </c>
    </row>
    <row r="48" spans="1:11">
      <c r="A48" s="141" t="s">
        <v>1415</v>
      </c>
      <c r="D48" t="s">
        <v>756</v>
      </c>
      <c r="E48" t="s">
        <v>1307</v>
      </c>
      <c r="F48" t="s">
        <v>1396</v>
      </c>
      <c r="G48" t="s">
        <v>1396</v>
      </c>
      <c r="H48" t="s">
        <v>679</v>
      </c>
      <c r="I48">
        <v>0</v>
      </c>
      <c r="J48">
        <v>0</v>
      </c>
      <c r="K48" t="s">
        <v>756</v>
      </c>
    </row>
    <row r="49" spans="1:11">
      <c r="A49" t="s">
        <v>1416</v>
      </c>
      <c r="D49" t="s">
        <v>1417</v>
      </c>
      <c r="E49" t="s">
        <v>1336</v>
      </c>
      <c r="F49" t="s">
        <v>1396</v>
      </c>
      <c r="G49" t="s">
        <v>1396</v>
      </c>
      <c r="H49" t="s">
        <v>679</v>
      </c>
      <c r="I49">
        <v>0</v>
      </c>
      <c r="J49">
        <v>0</v>
      </c>
      <c r="K49" t="s">
        <v>1397</v>
      </c>
    </row>
    <row r="50" spans="1:11">
      <c r="A50" s="141" t="s">
        <v>1418</v>
      </c>
      <c r="D50" t="s">
        <v>823</v>
      </c>
      <c r="E50" t="s">
        <v>1336</v>
      </c>
      <c r="F50" t="s">
        <v>1396</v>
      </c>
      <c r="G50" t="s">
        <v>1396</v>
      </c>
      <c r="H50" t="s">
        <v>679</v>
      </c>
      <c r="I50">
        <v>0</v>
      </c>
      <c r="J50">
        <v>0</v>
      </c>
      <c r="K50" t="s">
        <v>1407</v>
      </c>
    </row>
    <row r="51" spans="1:11">
      <c r="A51" s="141" t="s">
        <v>1419</v>
      </c>
      <c r="D51" t="s">
        <v>1420</v>
      </c>
      <c r="E51" t="s">
        <v>1333</v>
      </c>
      <c r="F51" t="s">
        <v>1396</v>
      </c>
      <c r="G51" t="s">
        <v>1396</v>
      </c>
      <c r="H51" t="s">
        <v>679</v>
      </c>
      <c r="I51">
        <v>0</v>
      </c>
      <c r="J51">
        <v>0</v>
      </c>
      <c r="K51" t="s">
        <v>1397</v>
      </c>
    </row>
    <row r="52" spans="1:11">
      <c r="A52" s="141" t="s">
        <v>1421</v>
      </c>
      <c r="D52" t="s">
        <v>1422</v>
      </c>
      <c r="E52" t="s">
        <v>1323</v>
      </c>
      <c r="F52" t="s">
        <v>1396</v>
      </c>
      <c r="G52" t="s">
        <v>1396</v>
      </c>
      <c r="H52" t="s">
        <v>679</v>
      </c>
      <c r="I52">
        <v>0</v>
      </c>
      <c r="J52">
        <v>0</v>
      </c>
      <c r="K52" t="s">
        <v>1404</v>
      </c>
    </row>
    <row r="53" spans="1:11">
      <c r="A53" s="141" t="s">
        <v>1423</v>
      </c>
      <c r="D53" t="s">
        <v>845</v>
      </c>
      <c r="E53" t="s">
        <v>1305</v>
      </c>
      <c r="F53" t="s">
        <v>1306</v>
      </c>
      <c r="G53" t="s">
        <v>1316</v>
      </c>
      <c r="H53" t="s">
        <v>679</v>
      </c>
      <c r="I53">
        <v>0</v>
      </c>
      <c r="J53">
        <v>4</v>
      </c>
      <c r="K53" t="s">
        <v>1316</v>
      </c>
    </row>
    <row r="54" spans="1:11">
      <c r="A54" s="141" t="s">
        <v>691</v>
      </c>
      <c r="D54" t="s">
        <v>1424</v>
      </c>
      <c r="E54" t="s">
        <v>1425</v>
      </c>
      <c r="F54" t="s">
        <v>1306</v>
      </c>
      <c r="G54" t="s">
        <v>1316</v>
      </c>
      <c r="H54" t="s">
        <v>679</v>
      </c>
      <c r="I54">
        <v>0</v>
      </c>
      <c r="J54">
        <v>4</v>
      </c>
      <c r="K54" t="s">
        <v>1314</v>
      </c>
    </row>
    <row r="55" spans="1:11">
      <c r="A55" s="141" t="s">
        <v>1426</v>
      </c>
      <c r="D55" t="s">
        <v>1427</v>
      </c>
      <c r="E55" t="s">
        <v>605</v>
      </c>
      <c r="F55" t="s">
        <v>1428</v>
      </c>
      <c r="G55" t="s">
        <v>1316</v>
      </c>
      <c r="H55" t="s">
        <v>679</v>
      </c>
      <c r="I55">
        <v>1</v>
      </c>
      <c r="J55">
        <v>2</v>
      </c>
      <c r="K55" t="s">
        <v>1314</v>
      </c>
    </row>
    <row r="56" spans="1:11">
      <c r="A56" s="141" t="s">
        <v>747</v>
      </c>
      <c r="D56" t="s">
        <v>1429</v>
      </c>
      <c r="E56" t="s">
        <v>1323</v>
      </c>
      <c r="F56" t="s">
        <v>1430</v>
      </c>
      <c r="G56" t="s">
        <v>1313</v>
      </c>
      <c r="H56" t="s">
        <v>1431</v>
      </c>
      <c r="I56">
        <v>1</v>
      </c>
      <c r="J56">
        <v>1</v>
      </c>
      <c r="K56" t="s">
        <v>1313</v>
      </c>
    </row>
    <row r="57" spans="1:11">
      <c r="A57" s="141" t="s">
        <v>1432</v>
      </c>
      <c r="D57" t="s">
        <v>1433</v>
      </c>
      <c r="E57" t="s">
        <v>1328</v>
      </c>
      <c r="F57" t="s">
        <v>1434</v>
      </c>
      <c r="G57" t="s">
        <v>1313</v>
      </c>
      <c r="H57" t="s">
        <v>1435</v>
      </c>
      <c r="I57">
        <v>1</v>
      </c>
      <c r="J57">
        <v>2</v>
      </c>
      <c r="K57" t="s">
        <v>1313</v>
      </c>
    </row>
    <row r="58" spans="1:11">
      <c r="A58" t="s">
        <v>1436</v>
      </c>
      <c r="D58" t="s">
        <v>736</v>
      </c>
      <c r="E58" t="s">
        <v>1328</v>
      </c>
      <c r="F58" t="s">
        <v>1434</v>
      </c>
      <c r="G58" t="s">
        <v>1313</v>
      </c>
      <c r="H58" t="s">
        <v>1437</v>
      </c>
      <c r="I58">
        <v>1</v>
      </c>
      <c r="J58">
        <v>2</v>
      </c>
      <c r="K58" t="s">
        <v>1313</v>
      </c>
    </row>
    <row r="59" spans="1:11">
      <c r="A59" s="141" t="s">
        <v>1438</v>
      </c>
      <c r="D59" t="s">
        <v>711</v>
      </c>
      <c r="E59" t="s">
        <v>1336</v>
      </c>
      <c r="F59" t="s">
        <v>1439</v>
      </c>
      <c r="G59" t="s">
        <v>1314</v>
      </c>
      <c r="H59" t="s">
        <v>1440</v>
      </c>
      <c r="I59">
        <v>1</v>
      </c>
      <c r="J59">
        <v>2</v>
      </c>
      <c r="K59" t="s">
        <v>1314</v>
      </c>
    </row>
    <row r="60" spans="1:11">
      <c r="A60" s="141" t="s">
        <v>1441</v>
      </c>
      <c r="D60" t="s">
        <v>1442</v>
      </c>
      <c r="E60" t="s">
        <v>1336</v>
      </c>
      <c r="F60" t="s">
        <v>1306</v>
      </c>
      <c r="G60" t="s">
        <v>1314</v>
      </c>
      <c r="H60" t="s">
        <v>679</v>
      </c>
      <c r="I60">
        <v>0</v>
      </c>
      <c r="J60">
        <v>3</v>
      </c>
      <c r="K60" t="s">
        <v>1314</v>
      </c>
    </row>
    <row r="61" spans="1:11">
      <c r="A61" s="141" t="s">
        <v>1443</v>
      </c>
      <c r="D61" t="s">
        <v>1444</v>
      </c>
      <c r="E61" t="s">
        <v>1323</v>
      </c>
      <c r="F61" t="s">
        <v>1445</v>
      </c>
      <c r="G61" t="s">
        <v>1314</v>
      </c>
      <c r="H61" t="s">
        <v>1446</v>
      </c>
      <c r="I61">
        <v>1</v>
      </c>
      <c r="J61">
        <v>2</v>
      </c>
      <c r="K61" t="s">
        <v>1313</v>
      </c>
    </row>
    <row r="62" spans="1:11">
      <c r="A62" s="141" t="s">
        <v>1447</v>
      </c>
      <c r="D62" t="s">
        <v>1448</v>
      </c>
      <c r="E62" t="s">
        <v>1345</v>
      </c>
      <c r="F62" t="s">
        <v>1306</v>
      </c>
      <c r="G62" t="s">
        <v>1314</v>
      </c>
      <c r="H62" t="s">
        <v>679</v>
      </c>
      <c r="I62">
        <v>0</v>
      </c>
      <c r="J62">
        <v>3</v>
      </c>
      <c r="K62" t="s">
        <v>1314</v>
      </c>
    </row>
    <row r="63" spans="1:11">
      <c r="A63" t="s">
        <v>686</v>
      </c>
      <c r="D63" t="s">
        <v>883</v>
      </c>
      <c r="E63" t="s">
        <v>1345</v>
      </c>
      <c r="F63" t="s">
        <v>1449</v>
      </c>
      <c r="G63" t="s">
        <v>1314</v>
      </c>
      <c r="H63" t="s">
        <v>1450</v>
      </c>
      <c r="I63">
        <v>1</v>
      </c>
      <c r="J63">
        <v>1</v>
      </c>
      <c r="K63" t="s">
        <v>1314</v>
      </c>
    </row>
    <row r="64" spans="1:11">
      <c r="A64" t="s">
        <v>1451</v>
      </c>
      <c r="D64" t="s">
        <v>1452</v>
      </c>
      <c r="E64" t="s">
        <v>1323</v>
      </c>
      <c r="F64" t="s">
        <v>1453</v>
      </c>
      <c r="G64" t="s">
        <v>1313</v>
      </c>
      <c r="H64" t="s">
        <v>679</v>
      </c>
      <c r="I64">
        <v>1</v>
      </c>
      <c r="J64">
        <v>2</v>
      </c>
      <c r="K64" t="s">
        <v>1314</v>
      </c>
    </row>
    <row r="65" spans="1:11">
      <c r="A65" s="141" t="s">
        <v>1454</v>
      </c>
      <c r="D65" t="s">
        <v>694</v>
      </c>
      <c r="E65" t="s">
        <v>1307</v>
      </c>
      <c r="F65" t="s">
        <v>1455</v>
      </c>
      <c r="G65" t="s">
        <v>1313</v>
      </c>
      <c r="H65" t="s">
        <v>1455</v>
      </c>
      <c r="I65">
        <v>1</v>
      </c>
      <c r="J65">
        <v>1</v>
      </c>
      <c r="K65" t="s">
        <v>1456</v>
      </c>
    </row>
    <row r="66" spans="1:11">
      <c r="A66" s="141" t="s">
        <v>1457</v>
      </c>
      <c r="D66" t="s">
        <v>719</v>
      </c>
      <c r="E66" t="s">
        <v>1336</v>
      </c>
      <c r="F66" t="s">
        <v>1458</v>
      </c>
      <c r="G66" t="s">
        <v>1313</v>
      </c>
      <c r="H66" t="s">
        <v>679</v>
      </c>
      <c r="I66">
        <v>1</v>
      </c>
      <c r="J66">
        <v>4</v>
      </c>
      <c r="K66" t="s">
        <v>1313</v>
      </c>
    </row>
    <row r="67" spans="1:11">
      <c r="A67" s="141" t="s">
        <v>1459</v>
      </c>
      <c r="D67" t="s">
        <v>868</v>
      </c>
      <c r="E67" t="s">
        <v>1323</v>
      </c>
      <c r="F67" t="s">
        <v>1460</v>
      </c>
      <c r="G67" t="s">
        <v>1313</v>
      </c>
      <c r="H67" t="s">
        <v>1461</v>
      </c>
      <c r="I67">
        <v>1</v>
      </c>
      <c r="J67">
        <v>1</v>
      </c>
      <c r="K67" t="s">
        <v>1313</v>
      </c>
    </row>
    <row r="68" spans="1:11">
      <c r="A68" s="141" t="s">
        <v>1462</v>
      </c>
      <c r="D68" t="s">
        <v>715</v>
      </c>
      <c r="E68" t="s">
        <v>1328</v>
      </c>
      <c r="F68" t="s">
        <v>1306</v>
      </c>
      <c r="G68" t="s">
        <v>1314</v>
      </c>
      <c r="H68" t="s">
        <v>679</v>
      </c>
      <c r="I68">
        <v>0</v>
      </c>
      <c r="J68">
        <v>4</v>
      </c>
      <c r="K68" t="s">
        <v>1314</v>
      </c>
    </row>
    <row r="69" spans="1:11">
      <c r="A69" s="141" t="s">
        <v>1463</v>
      </c>
      <c r="D69" t="s">
        <v>759</v>
      </c>
      <c r="E69" t="s">
        <v>1305</v>
      </c>
      <c r="F69" t="s">
        <v>1306</v>
      </c>
      <c r="G69" t="s">
        <v>1314</v>
      </c>
      <c r="H69" t="s">
        <v>679</v>
      </c>
      <c r="I69">
        <v>0</v>
      </c>
      <c r="J69">
        <v>4</v>
      </c>
      <c r="K69" t="s">
        <v>1314</v>
      </c>
    </row>
    <row r="70" spans="1:11">
      <c r="A70" s="141" t="s">
        <v>1464</v>
      </c>
      <c r="D70" t="s">
        <v>748</v>
      </c>
      <c r="E70" t="s">
        <v>1323</v>
      </c>
      <c r="F70" t="s">
        <v>748</v>
      </c>
      <c r="G70" t="s">
        <v>1359</v>
      </c>
      <c r="H70" t="s">
        <v>679</v>
      </c>
      <c r="I70">
        <v>1</v>
      </c>
      <c r="J70">
        <v>1</v>
      </c>
      <c r="K70" t="s">
        <v>1465</v>
      </c>
    </row>
    <row r="71" spans="1:11">
      <c r="A71" s="141" t="s">
        <v>706</v>
      </c>
      <c r="D71" t="s">
        <v>1466</v>
      </c>
      <c r="E71" t="s">
        <v>1323</v>
      </c>
      <c r="F71" t="s">
        <v>1467</v>
      </c>
      <c r="G71" t="s">
        <v>1359</v>
      </c>
      <c r="H71" t="s">
        <v>679</v>
      </c>
      <c r="I71">
        <v>1</v>
      </c>
      <c r="J71">
        <v>1</v>
      </c>
      <c r="K71" t="s">
        <v>1465</v>
      </c>
    </row>
    <row r="72" spans="1:11">
      <c r="A72" s="141" t="s">
        <v>690</v>
      </c>
      <c r="D72" t="s">
        <v>1468</v>
      </c>
      <c r="E72" t="s">
        <v>1305</v>
      </c>
      <c r="F72" t="s">
        <v>1306</v>
      </c>
      <c r="G72" t="s">
        <v>1365</v>
      </c>
      <c r="H72" t="s">
        <v>679</v>
      </c>
      <c r="I72">
        <v>0</v>
      </c>
      <c r="J72">
        <v>0</v>
      </c>
      <c r="K72" t="s">
        <v>1365</v>
      </c>
    </row>
    <row r="73" spans="1:11">
      <c r="A73" s="141" t="s">
        <v>1469</v>
      </c>
      <c r="D73" t="s">
        <v>1470</v>
      </c>
      <c r="E73" t="s">
        <v>1305</v>
      </c>
      <c r="F73" t="s">
        <v>1306</v>
      </c>
      <c r="G73" t="s">
        <v>1319</v>
      </c>
      <c r="H73" t="s">
        <v>679</v>
      </c>
      <c r="I73">
        <v>0</v>
      </c>
      <c r="J73">
        <v>0</v>
      </c>
      <c r="K73" t="s">
        <v>1471</v>
      </c>
    </row>
    <row r="74" spans="1:11">
      <c r="A74" s="141" t="s">
        <v>1472</v>
      </c>
      <c r="D74" t="s">
        <v>1473</v>
      </c>
      <c r="E74" t="s">
        <v>1345</v>
      </c>
      <c r="F74" t="s">
        <v>1449</v>
      </c>
      <c r="G74" t="s">
        <v>1314</v>
      </c>
      <c r="H74" t="s">
        <v>679</v>
      </c>
      <c r="I74">
        <v>1</v>
      </c>
      <c r="J74">
        <v>1</v>
      </c>
      <c r="K74" t="s">
        <v>1314</v>
      </c>
    </row>
    <row r="75" spans="1:11">
      <c r="A75" s="141" t="s">
        <v>1474</v>
      </c>
      <c r="D75" t="s">
        <v>1475</v>
      </c>
      <c r="E75" t="s">
        <v>1323</v>
      </c>
      <c r="F75" t="s">
        <v>1306</v>
      </c>
      <c r="G75" t="s">
        <v>1313</v>
      </c>
      <c r="H75" t="s">
        <v>679</v>
      </c>
      <c r="I75">
        <v>1</v>
      </c>
      <c r="J75">
        <v>1</v>
      </c>
      <c r="K75" t="s">
        <v>1313</v>
      </c>
    </row>
    <row r="76" spans="1:11">
      <c r="A76" s="141" t="s">
        <v>744</v>
      </c>
      <c r="D76" t="s">
        <v>1476</v>
      </c>
      <c r="E76" t="s">
        <v>1323</v>
      </c>
      <c r="F76" t="s">
        <v>1306</v>
      </c>
      <c r="G76" t="s">
        <v>1313</v>
      </c>
      <c r="I76">
        <v>1</v>
      </c>
      <c r="J76">
        <v>1</v>
      </c>
      <c r="K76" t="s">
        <v>1313</v>
      </c>
    </row>
    <row r="77" spans="1:11">
      <c r="A77" s="141" t="s">
        <v>1477</v>
      </c>
      <c r="D77" t="s">
        <v>1478</v>
      </c>
      <c r="E77" t="s">
        <v>1305</v>
      </c>
      <c r="F77" t="s">
        <v>1306</v>
      </c>
      <c r="G77" t="s">
        <v>1313</v>
      </c>
      <c r="H77" t="s">
        <v>1478</v>
      </c>
      <c r="I77">
        <v>1</v>
      </c>
      <c r="J77">
        <v>1</v>
      </c>
      <c r="K77" t="s">
        <v>1313</v>
      </c>
    </row>
    <row r="78" spans="1:11">
      <c r="A78" s="141" t="s">
        <v>1479</v>
      </c>
      <c r="D78" t="s">
        <v>1480</v>
      </c>
      <c r="E78" t="s">
        <v>1305</v>
      </c>
      <c r="F78" t="s">
        <v>1306</v>
      </c>
      <c r="G78" t="s">
        <v>1313</v>
      </c>
      <c r="H78" t="s">
        <v>1481</v>
      </c>
      <c r="I78">
        <v>1</v>
      </c>
      <c r="J78">
        <v>1</v>
      </c>
      <c r="K78" t="s">
        <v>1313</v>
      </c>
    </row>
    <row r="79" spans="1:11">
      <c r="A79" s="141" t="s">
        <v>976</v>
      </c>
      <c r="D79" t="s">
        <v>1482</v>
      </c>
      <c r="E79" t="s">
        <v>1305</v>
      </c>
      <c r="F79" t="s">
        <v>1306</v>
      </c>
      <c r="G79" t="s">
        <v>1313</v>
      </c>
      <c r="H79" t="s">
        <v>414</v>
      </c>
      <c r="I79">
        <v>0</v>
      </c>
      <c r="J79">
        <v>0</v>
      </c>
      <c r="K79" t="s">
        <v>1313</v>
      </c>
    </row>
    <row r="80" spans="1:11">
      <c r="A80" s="141" t="s">
        <v>1483</v>
      </c>
      <c r="D80" t="s">
        <v>1484</v>
      </c>
      <c r="E80" t="s">
        <v>1305</v>
      </c>
      <c r="F80" t="s">
        <v>1306</v>
      </c>
      <c r="G80" t="s">
        <v>1313</v>
      </c>
      <c r="H80" t="s">
        <v>414</v>
      </c>
      <c r="I80">
        <v>0</v>
      </c>
      <c r="J80">
        <v>0</v>
      </c>
      <c r="K80" t="s">
        <v>1313</v>
      </c>
    </row>
    <row r="81" spans="1:11">
      <c r="A81" s="141" t="s">
        <v>1233</v>
      </c>
      <c r="D81" t="s">
        <v>731</v>
      </c>
      <c r="E81" t="s">
        <v>1305</v>
      </c>
      <c r="F81" t="s">
        <v>1306</v>
      </c>
      <c r="G81" t="s">
        <v>1485</v>
      </c>
      <c r="H81" t="s">
        <v>414</v>
      </c>
      <c r="I81">
        <v>0</v>
      </c>
      <c r="J81">
        <v>0</v>
      </c>
      <c r="K81" t="s">
        <v>1313</v>
      </c>
    </row>
    <row r="82" spans="1:11">
      <c r="A82" s="141" t="s">
        <v>1086</v>
      </c>
    </row>
    <row r="83" spans="1:11">
      <c r="A83" s="141" t="s">
        <v>1486</v>
      </c>
    </row>
    <row r="84" spans="1:11">
      <c r="A84" s="141" t="s">
        <v>1487</v>
      </c>
    </row>
    <row r="85" spans="1:11">
      <c r="A85" s="141" t="s">
        <v>1488</v>
      </c>
    </row>
    <row r="86" spans="1:11">
      <c r="A86" s="141" t="s">
        <v>1489</v>
      </c>
    </row>
    <row r="87" spans="1:11">
      <c r="A87" s="141" t="s">
        <v>1490</v>
      </c>
    </row>
    <row r="88" spans="1:11">
      <c r="A88" s="141" t="s">
        <v>1491</v>
      </c>
    </row>
    <row r="89" spans="1:11">
      <c r="A89" s="141" t="s">
        <v>710</v>
      </c>
    </row>
    <row r="90" spans="1:11">
      <c r="A90" s="141" t="s">
        <v>724</v>
      </c>
    </row>
    <row r="91" spans="1:11">
      <c r="A91" s="141" t="s">
        <v>758</v>
      </c>
    </row>
    <row r="92" spans="1:11">
      <c r="A92" s="141" t="s">
        <v>770</v>
      </c>
    </row>
    <row r="93" spans="1:11">
      <c r="A93" s="141" t="s">
        <v>774</v>
      </c>
    </row>
    <row r="94" spans="1:11">
      <c r="A94" s="141" t="s">
        <v>1492</v>
      </c>
    </row>
    <row r="95" spans="1:11">
      <c r="A95" s="141" t="s">
        <v>1493</v>
      </c>
    </row>
    <row r="96" spans="1:11">
      <c r="A96" s="141" t="s">
        <v>1494</v>
      </c>
    </row>
    <row r="97" spans="1:1">
      <c r="A97" s="141" t="s">
        <v>1495</v>
      </c>
    </row>
    <row r="98" spans="1:1">
      <c r="A98" s="141" t="s">
        <v>1496</v>
      </c>
    </row>
    <row r="99" spans="1:1">
      <c r="A99" s="141" t="s">
        <v>1497</v>
      </c>
    </row>
    <row r="100" spans="1:1">
      <c r="A100" s="141" t="s">
        <v>1498</v>
      </c>
    </row>
    <row r="101" spans="1:1">
      <c r="A101" s="141" t="s">
        <v>1499</v>
      </c>
    </row>
    <row r="102" spans="1:1">
      <c r="A102" s="141" t="s">
        <v>1500</v>
      </c>
    </row>
    <row r="103" spans="1:1">
      <c r="A103" s="141" t="s">
        <v>1501</v>
      </c>
    </row>
    <row r="104" spans="1:1">
      <c r="A104" s="141" t="s">
        <v>1045</v>
      </c>
    </row>
    <row r="105" spans="1:1">
      <c r="A105" s="141" t="s">
        <v>764</v>
      </c>
    </row>
    <row r="106" spans="1:1">
      <c r="A106" s="141" t="s">
        <v>1083</v>
      </c>
    </row>
    <row r="107" spans="1:1">
      <c r="A107" s="141" t="s">
        <v>1502</v>
      </c>
    </row>
    <row r="108" spans="1:1">
      <c r="A108" s="141" t="s">
        <v>1503</v>
      </c>
    </row>
    <row r="109" spans="1:1">
      <c r="A109" s="141" t="s">
        <v>1504</v>
      </c>
    </row>
    <row r="110" spans="1:1">
      <c r="A110" s="141" t="s">
        <v>845</v>
      </c>
    </row>
    <row r="111" spans="1:1">
      <c r="A111" s="141" t="s">
        <v>844</v>
      </c>
    </row>
    <row r="112" spans="1:1">
      <c r="A112" s="141" t="s">
        <v>1505</v>
      </c>
    </row>
    <row r="113" spans="1:1">
      <c r="A113" s="141" t="s">
        <v>1120</v>
      </c>
    </row>
    <row r="114" spans="1:1">
      <c r="A114" s="141" t="s">
        <v>1506</v>
      </c>
    </row>
    <row r="115" spans="1:1">
      <c r="A115" s="141" t="s">
        <v>1507</v>
      </c>
    </row>
    <row r="116" spans="1:1">
      <c r="A116" s="141" t="s">
        <v>1508</v>
      </c>
    </row>
    <row r="117" spans="1:1">
      <c r="A117" s="141" t="s">
        <v>1509</v>
      </c>
    </row>
    <row r="118" spans="1:1">
      <c r="A118" s="141" t="s">
        <v>1510</v>
      </c>
    </row>
    <row r="119" spans="1:1">
      <c r="A119" s="141" t="s">
        <v>1203</v>
      </c>
    </row>
    <row r="120" spans="1:1">
      <c r="A120" t="s">
        <v>1511</v>
      </c>
    </row>
    <row r="121" spans="1:1">
      <c r="A121" s="141" t="s">
        <v>1512</v>
      </c>
    </row>
    <row r="122" spans="1:1">
      <c r="A122" s="141" t="s">
        <v>1513</v>
      </c>
    </row>
    <row r="123" spans="1:1">
      <c r="A123" s="141" t="s">
        <v>1514</v>
      </c>
    </row>
    <row r="124" spans="1:1">
      <c r="A124" s="141" t="s">
        <v>1515</v>
      </c>
    </row>
    <row r="125" spans="1:1">
      <c r="A125" t="s">
        <v>777</v>
      </c>
    </row>
    <row r="126" spans="1:1">
      <c r="A126" s="141" t="s">
        <v>755</v>
      </c>
    </row>
    <row r="127" spans="1:1">
      <c r="A127" s="141" t="s">
        <v>804</v>
      </c>
    </row>
    <row r="128" spans="1:1">
      <c r="A128" s="141" t="s">
        <v>1516</v>
      </c>
    </row>
    <row r="129" spans="1:1">
      <c r="A129" s="141" t="s">
        <v>1517</v>
      </c>
    </row>
    <row r="130" spans="1:1">
      <c r="A130" s="141" t="s">
        <v>811</v>
      </c>
    </row>
    <row r="131" spans="1:1">
      <c r="A131" s="141" t="s">
        <v>799</v>
      </c>
    </row>
    <row r="132" spans="1:1">
      <c r="A132" s="141" t="s">
        <v>1518</v>
      </c>
    </row>
    <row r="133" spans="1:1">
      <c r="A133" s="141" t="s">
        <v>1519</v>
      </c>
    </row>
    <row r="134" spans="1:1">
      <c r="A134" t="s">
        <v>1520</v>
      </c>
    </row>
    <row r="135" spans="1:1">
      <c r="A135" s="141" t="s">
        <v>1521</v>
      </c>
    </row>
    <row r="136" spans="1:1">
      <c r="A136" s="141" t="s">
        <v>874</v>
      </c>
    </row>
    <row r="137" spans="1:1">
      <c r="A137" s="141" t="s">
        <v>1026</v>
      </c>
    </row>
    <row r="138" spans="1:1">
      <c r="A138" s="141" t="s">
        <v>1522</v>
      </c>
    </row>
    <row r="139" spans="1:1">
      <c r="A139" s="141" t="s">
        <v>1523</v>
      </c>
    </row>
    <row r="140" spans="1:1">
      <c r="A140" s="141" t="s">
        <v>1524</v>
      </c>
    </row>
    <row r="141" spans="1:1">
      <c r="A141" s="141" t="s">
        <v>1074</v>
      </c>
    </row>
    <row r="142" spans="1:1">
      <c r="A142" s="141" t="s">
        <v>718</v>
      </c>
    </row>
    <row r="143" spans="1:1">
      <c r="A143" s="141" t="s">
        <v>1525</v>
      </c>
    </row>
    <row r="144" spans="1:1">
      <c r="A144" s="141" t="s">
        <v>1526</v>
      </c>
    </row>
    <row r="145" spans="1:1">
      <c r="A145" t="s">
        <v>1527</v>
      </c>
    </row>
    <row r="146" spans="1:1">
      <c r="A146" s="141" t="s">
        <v>1528</v>
      </c>
    </row>
    <row r="147" spans="1:1">
      <c r="A147" s="141" t="s">
        <v>1529</v>
      </c>
    </row>
    <row r="148" spans="1:1">
      <c r="A148" s="141" t="s">
        <v>1530</v>
      </c>
    </row>
    <row r="149" spans="1:1">
      <c r="A149" s="141" t="s">
        <v>1531</v>
      </c>
    </row>
    <row r="150" spans="1:1">
      <c r="A150" s="141" t="s">
        <v>1532</v>
      </c>
    </row>
    <row r="151" spans="1:1">
      <c r="A151" s="141" t="s">
        <v>1533</v>
      </c>
    </row>
    <row r="152" spans="1:1">
      <c r="A152" s="141" t="s">
        <v>1534</v>
      </c>
    </row>
    <row r="153" spans="1:1">
      <c r="A153" s="141" t="s">
        <v>1535</v>
      </c>
    </row>
    <row r="154" spans="1:1">
      <c r="A154" s="141" t="s">
        <v>1536</v>
      </c>
    </row>
    <row r="155" spans="1:1">
      <c r="A155" s="141" t="s">
        <v>780</v>
      </c>
    </row>
    <row r="156" spans="1:1">
      <c r="A156" t="s">
        <v>1537</v>
      </c>
    </row>
    <row r="157" spans="1:1">
      <c r="A157" s="141" t="s">
        <v>1538</v>
      </c>
    </row>
    <row r="158" spans="1:1">
      <c r="A158" s="141" t="s">
        <v>753</v>
      </c>
    </row>
    <row r="159" spans="1:1">
      <c r="A159" s="141" t="s">
        <v>1181</v>
      </c>
    </row>
    <row r="160" spans="1:1">
      <c r="A160" s="141" t="s">
        <v>1539</v>
      </c>
    </row>
    <row r="161" spans="1:1">
      <c r="A161" s="141" t="s">
        <v>1540</v>
      </c>
    </row>
    <row r="162" spans="1:1">
      <c r="A162" s="141" t="s">
        <v>1541</v>
      </c>
    </row>
    <row r="163" spans="1:1">
      <c r="A163" t="s">
        <v>1542</v>
      </c>
    </row>
    <row r="164" spans="1:1">
      <c r="A164" s="141" t="s">
        <v>1543</v>
      </c>
    </row>
    <row r="165" spans="1:1">
      <c r="A165" s="141" t="s">
        <v>1544</v>
      </c>
    </row>
    <row r="166" spans="1:1">
      <c r="A166" s="141" t="s">
        <v>1545</v>
      </c>
    </row>
    <row r="167" spans="1:1">
      <c r="A167" s="141" t="s">
        <v>1546</v>
      </c>
    </row>
    <row r="168" spans="1:1">
      <c r="A168" s="141" t="s">
        <v>1547</v>
      </c>
    </row>
    <row r="169" spans="1:1">
      <c r="A169" s="141" t="s">
        <v>1548</v>
      </c>
    </row>
    <row r="170" spans="1:1">
      <c r="A170" s="141" t="s">
        <v>1549</v>
      </c>
    </row>
    <row r="171" spans="1:1">
      <c r="A171" s="141" t="s">
        <v>1550</v>
      </c>
    </row>
    <row r="172" spans="1:1">
      <c r="A172" s="141" t="s">
        <v>1551</v>
      </c>
    </row>
    <row r="173" spans="1:1">
      <c r="A173" s="141" t="s">
        <v>1552</v>
      </c>
    </row>
    <row r="174" spans="1:1">
      <c r="A174" s="141" t="s">
        <v>1553</v>
      </c>
    </row>
    <row r="175" spans="1:1">
      <c r="A175" t="s">
        <v>1554</v>
      </c>
    </row>
    <row r="176" spans="1:1">
      <c r="A176" s="141" t="s">
        <v>1555</v>
      </c>
    </row>
    <row r="177" spans="1:1">
      <c r="A177" s="141" t="s">
        <v>693</v>
      </c>
    </row>
    <row r="178" spans="1:1">
      <c r="A178" s="141" t="s">
        <v>1556</v>
      </c>
    </row>
    <row r="179" spans="1:1">
      <c r="A179" s="141" t="s">
        <v>1205</v>
      </c>
    </row>
    <row r="180" spans="1:1">
      <c r="A180" s="141" t="s">
        <v>1557</v>
      </c>
    </row>
    <row r="181" spans="1:1">
      <c r="A181" s="141" t="s">
        <v>1558</v>
      </c>
    </row>
    <row r="182" spans="1:1">
      <c r="A182" s="141" t="s">
        <v>1559</v>
      </c>
    </row>
    <row r="183" spans="1:1">
      <c r="A183" t="s">
        <v>1560</v>
      </c>
    </row>
    <row r="184" spans="1:1">
      <c r="A184" s="141" t="s">
        <v>1561</v>
      </c>
    </row>
    <row r="185" spans="1:1">
      <c r="A185" s="141" t="s">
        <v>1194</v>
      </c>
    </row>
    <row r="186" spans="1:1">
      <c r="A186" t="s">
        <v>1562</v>
      </c>
    </row>
    <row r="187" spans="1:1">
      <c r="A187" t="s">
        <v>1563</v>
      </c>
    </row>
    <row r="188" spans="1:1">
      <c r="A188" s="141" t="s">
        <v>1564</v>
      </c>
    </row>
    <row r="189" spans="1:1">
      <c r="A189" s="141" t="s">
        <v>1565</v>
      </c>
    </row>
    <row r="190" spans="1:1">
      <c r="A190" t="s">
        <v>735</v>
      </c>
    </row>
    <row r="191" spans="1:1">
      <c r="A191" t="s">
        <v>1566</v>
      </c>
    </row>
    <row r="192" spans="1:1">
      <c r="A192" s="141" t="s">
        <v>1567</v>
      </c>
    </row>
    <row r="193" spans="1:1">
      <c r="A193" s="141" t="s">
        <v>1001</v>
      </c>
    </row>
    <row r="194" spans="1:1">
      <c r="A194" t="s">
        <v>1568</v>
      </c>
    </row>
    <row r="195" spans="1:1">
      <c r="A195" t="s">
        <v>1569</v>
      </c>
    </row>
    <row r="196" spans="1:1">
      <c r="A196" s="141" t="s">
        <v>1570</v>
      </c>
    </row>
    <row r="197" spans="1:1">
      <c r="A197" s="141" t="s">
        <v>1571</v>
      </c>
    </row>
    <row r="198" spans="1:1">
      <c r="A198" s="141" t="s">
        <v>1572</v>
      </c>
    </row>
    <row r="199" spans="1:1">
      <c r="A199" s="141" t="s">
        <v>730</v>
      </c>
    </row>
    <row r="200" spans="1:1">
      <c r="A200" s="141" t="s">
        <v>1110</v>
      </c>
    </row>
    <row r="201" spans="1:1">
      <c r="A201" s="141" t="s">
        <v>855</v>
      </c>
    </row>
    <row r="202" spans="1:1">
      <c r="A202" s="141" t="s">
        <v>1573</v>
      </c>
    </row>
    <row r="203" spans="1:1">
      <c r="A203" s="141" t="s">
        <v>1574</v>
      </c>
    </row>
    <row r="204" spans="1:1">
      <c r="A204" s="141" t="s">
        <v>1575</v>
      </c>
    </row>
    <row r="205" spans="1:1">
      <c r="A205" s="141" t="s">
        <v>1576</v>
      </c>
    </row>
    <row r="206" spans="1:1">
      <c r="A206" s="141" t="s">
        <v>1577</v>
      </c>
    </row>
    <row r="207" spans="1:1">
      <c r="A207" s="141" t="s">
        <v>1578</v>
      </c>
    </row>
    <row r="208" spans="1:1">
      <c r="A208" s="141" t="s">
        <v>1579</v>
      </c>
    </row>
    <row r="209" spans="1:1">
      <c r="A209" s="141" t="s">
        <v>1580</v>
      </c>
    </row>
    <row r="210" spans="1:1">
      <c r="A210" t="s">
        <v>1089</v>
      </c>
    </row>
    <row r="211" spans="1:1">
      <c r="A211" s="141" t="s">
        <v>810</v>
      </c>
    </row>
    <row r="212" spans="1:1">
      <c r="A212" s="141" t="s">
        <v>1581</v>
      </c>
    </row>
    <row r="213" spans="1:1">
      <c r="A213" s="141" t="s">
        <v>1582</v>
      </c>
    </row>
    <row r="214" spans="1:1">
      <c r="A214" s="141" t="s">
        <v>1583</v>
      </c>
    </row>
    <row r="215" spans="1:1">
      <c r="A215" s="141" t="s">
        <v>1584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" sqref="B2:K349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1585</v>
      </c>
      <c r="C2" s="121" t="s">
        <v>611</v>
      </c>
      <c r="D2" s="76" t="s">
        <v>613</v>
      </c>
      <c r="E2" s="76" t="s">
        <v>1586</v>
      </c>
      <c r="F2" s="99" t="s">
        <v>1587</v>
      </c>
      <c r="G2" s="76" t="s">
        <v>1588</v>
      </c>
      <c r="H2" s="76" t="s">
        <v>1589</v>
      </c>
      <c r="I2" s="76" t="s">
        <v>1590</v>
      </c>
      <c r="J2" s="76" t="s">
        <v>1591</v>
      </c>
      <c r="K2" s="78" t="s">
        <v>1592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 hidden="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S29MRS</v>
      </c>
      <c r="F298" s="100" t="str">
        <f>IF(SP_SUL!M302="","*",SP_SUL!M302)</f>
        <v>ZPG-ZPT</v>
      </c>
      <c r="G298" s="95" t="str">
        <f>IF(SP_SUL!I302="","*",SP_SUL!I302)</f>
        <v>ZPT109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46066</v>
      </c>
      <c r="D305" s="94" t="str">
        <f>IF(SP_SUL!D309="","*",SP_SUL!D309)</f>
        <v>KLECIO (TP-699)</v>
      </c>
      <c r="E305" s="94" t="str">
        <f>IF(SP_SUL!H309="","*",SP_SUL!H309)</f>
        <v>-</v>
      </c>
      <c r="F305" s="100" t="str">
        <f>IF(SP_SUL!M309="","*",SP_SUL!M309)</f>
        <v>ZSW-ZTT</v>
      </c>
      <c r="G305" s="95" t="str">
        <f>IF(SP_SUL!I309="","*",SP_SUL!I309)</f>
        <v>-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OPORTUNIDADE</v>
      </c>
      <c r="C306" s="95">
        <f>IF(SP_SUL!B310="","*",SP_SUL!B310)</f>
        <v>46066</v>
      </c>
      <c r="D306" s="94" t="str">
        <f>IF(SP_SUL!D310="","*",SP_SUL!D310)</f>
        <v>V11</v>
      </c>
      <c r="E306" s="94" t="str">
        <f>IF(SP_SUL!H310="","*",SP_SUL!H310)</f>
        <v>ZHO-2</v>
      </c>
      <c r="F306" s="100" t="str">
        <f>IF(SP_SUL!M310="","*",SP_SUL!M310)</f>
        <v>ZHO-ZAC</v>
      </c>
      <c r="G306" s="95" t="str">
        <f>IF(SP_SUL!I310="","*",SP_SUL!I310)</f>
        <v>ZAC2</v>
      </c>
      <c r="H306" s="95" t="str">
        <f>IF(SP_SUL!AB310="","*",SP_SUL!AB310)</f>
        <v>FIXO</v>
      </c>
      <c r="I306" s="95" t="str">
        <f>IF(SP_SUL!AC310="","*",SP_SUL!AC310)</f>
        <v>*</v>
      </c>
      <c r="J306" s="96">
        <f>IF(SP_SUL!AA310="","*",SP_SUL!AA310)</f>
        <v>1</v>
      </c>
      <c r="K306" s="97" t="str">
        <f>IF(SP_SUL!AD310="","*",SP_SUL!AD310)</f>
        <v>*</v>
      </c>
    </row>
    <row r="307" spans="2:11" hidden="1">
      <c r="B307" s="94" t="str">
        <f>IF(SP_SUL!Y311="","*",SP_SUL!Y311)</f>
        <v>NÃO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OPORTUNIDADE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NÃO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NÃO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NÃO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NÃO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NÃO</v>
      </c>
      <c r="C320" s="95">
        <f>IF(SP_SUL!B324="","*",SP_SUL!B324)</f>
        <v>46066</v>
      </c>
      <c r="D320" s="94" t="str">
        <f>IF(SP_SUL!D324="","*",SP_SUL!D324)</f>
        <v>MOD ZRB</v>
      </c>
      <c r="E320" s="94" t="str">
        <f>IF(SP_SUL!H324="","*",SP_SUL!H324)</f>
        <v>-</v>
      </c>
      <c r="F320" s="100" t="str">
        <f>IF(SP_SUL!M324="","*",SP_SUL!M324)</f>
        <v>ZRB-ZEV</v>
      </c>
      <c r="G320" s="95" t="str">
        <f>IF(SP_SUL!I324="","*",SP_SUL!I324)</f>
        <v>-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-</v>
      </c>
      <c r="K320" s="97" t="str">
        <f>IF(SP_SUL!AD324="","*",SP_SUL!AD324)</f>
        <v>*</v>
      </c>
    </row>
    <row r="321" spans="2:11" hidden="1">
      <c r="B321" s="94" t="str">
        <f>IF(SP_SUL!Y325="","*",SP_SUL!Y325)</f>
        <v>NÃO</v>
      </c>
      <c r="C321" s="95">
        <f>IF(SP_SUL!B325="","*",SP_SUL!B325)</f>
        <v>46066</v>
      </c>
      <c r="D321" s="94" t="str">
        <f>IF(SP_SUL!D325="","*",SP_SUL!D325)</f>
        <v>W97</v>
      </c>
      <c r="E321" s="94" t="str">
        <f>IF(SP_SUL!H325="","*",SP_SUL!H325)</f>
        <v>ZEM1</v>
      </c>
      <c r="F321" s="100" t="str">
        <f>IF(SP_SUL!M325="","*",SP_SUL!M325)</f>
        <v>ZRB-ZEV</v>
      </c>
      <c r="G321" s="95" t="str">
        <f>IF(SP_SUL!I325="","*",SP_SUL!I325)</f>
        <v>ZEM1</v>
      </c>
      <c r="H321" s="95" t="str">
        <f>IF(SP_SUL!AB325="","*",SP_SUL!AB325)</f>
        <v>FIXO</v>
      </c>
      <c r="I321" s="95" t="str">
        <f>IF(SP_SUL!AC325="","*",SP_SUL!AC325)</f>
        <v>*</v>
      </c>
      <c r="J321" s="96">
        <f>IF(SP_SUL!AA325="","*",SP_SUL!AA325)</f>
        <v>1</v>
      </c>
      <c r="K321" s="97">
        <f>IF(SP_SUL!AD325="","*",SP_SUL!AD325)</f>
        <v>0.29166666666666669</v>
      </c>
    </row>
    <row r="322" spans="2:11" hidden="1">
      <c r="B322" s="94" t="str">
        <f>IF(SP_SUL!Y326="","*",SP_SUL!Y326)</f>
        <v>NÃO</v>
      </c>
      <c r="C322" s="95">
        <f>IF(SP_SUL!B326="","*",SP_SUL!B326)</f>
        <v>46066</v>
      </c>
      <c r="D322" s="94" t="str">
        <f>IF(SP_SUL!D326="","*",SP_SUL!D326)</f>
        <v>V96</v>
      </c>
      <c r="E322" s="94" t="str">
        <f>IF(SP_SUL!H326="","*",SP_SUL!H326)</f>
        <v>K67ZEV2</v>
      </c>
      <c r="F322" s="100" t="str">
        <f>IF(SP_SUL!M326="","*",SP_SUL!M326)</f>
        <v>ZRB-ZEV</v>
      </c>
      <c r="G322" s="95" t="str">
        <f>IF(SP_SUL!I326="","*",SP_SUL!I326)</f>
        <v>K67ZEV2</v>
      </c>
      <c r="H322" s="95" t="str">
        <f>IF(SP_SUL!AB326="","*",SP_SUL!AB326)</f>
        <v>FIXO</v>
      </c>
      <c r="I322" s="95" t="str">
        <f>IF(SP_SUL!AC326="","*",SP_SUL!AC326)</f>
        <v>*</v>
      </c>
      <c r="J322" s="96">
        <f>IF(SP_SUL!AA326="","*",SP_SUL!AA326)</f>
        <v>1</v>
      </c>
      <c r="K322" s="97">
        <f>IF(SP_SUL!AD326="","*",SP_SUL!AD326)</f>
        <v>0.29166666666666669</v>
      </c>
    </row>
    <row r="323" spans="2:11" hidden="1">
      <c r="B323" s="94" t="str">
        <f>IF(SP_SUL!Y327="","*",SP_SUL!Y327)</f>
        <v>NÃO</v>
      </c>
      <c r="C323" s="95">
        <f>IF(SP_SUL!B327="","*",SP_SUL!B327)</f>
        <v>46066</v>
      </c>
      <c r="D323" s="94" t="str">
        <f>IF(SP_SUL!D327="","*",SP_SUL!D327)</f>
        <v>ADENISON (TP-810)</v>
      </c>
      <c r="E323" s="94" t="str">
        <f>IF(SP_SUL!H327="","*",SP_SUL!H327)</f>
        <v>-</v>
      </c>
      <c r="F323" s="100" t="str">
        <f>IF(SP_SUL!M327="","*",SP_SUL!M327)</f>
        <v>ZRB-ZEV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NÃO</v>
      </c>
      <c r="C324" s="95">
        <f>IF(SP_SUL!B328="","*",SP_SUL!B328)</f>
        <v>46066</v>
      </c>
      <c r="D324" s="94" t="str">
        <f>IF(SP_SUL!D328="","*",SP_SUL!D328)</f>
        <v>MATEUS (TP-809)</v>
      </c>
      <c r="E324" s="94" t="str">
        <f>IF(SP_SUL!H328="","*",SP_SUL!H328)</f>
        <v>-</v>
      </c>
      <c r="F324" s="100" t="str">
        <f>IF(SP_SUL!M328="","*",SP_SUL!M328)</f>
        <v>ZRB-ZEV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-</v>
      </c>
      <c r="K324" s="97" t="str">
        <f>IF(SP_SUL!AD328="","*",SP_SUL!AD328)</f>
        <v>*</v>
      </c>
    </row>
    <row r="325" spans="2:11" hidden="1">
      <c r="B325" s="94" t="str">
        <f>IF(SP_SUL!Y329="","*",SP_SUL!Y329)</f>
        <v>NÃO</v>
      </c>
      <c r="C325" s="95">
        <f>IF(SP_SUL!B329="","*",SP_SUL!B329)</f>
        <v>46066</v>
      </c>
      <c r="D325" s="94" t="str">
        <f>IF(SP_SUL!D329="","*",SP_SUL!D329)</f>
        <v>CAIQUE (TMA-677)</v>
      </c>
      <c r="E325" s="94" t="str">
        <f>IF(SP_SUL!H329="","*",SP_SUL!H329)</f>
        <v>-</v>
      </c>
      <c r="F325" s="100" t="str">
        <f>IF(SP_SUL!M329="","*",SP_SUL!M329)</f>
        <v>ZRB-ZEV</v>
      </c>
      <c r="G325" s="95" t="str">
        <f>IF(SP_SUL!I329="","*",SP_SUL!I329)</f>
        <v>-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-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NÃO</v>
      </c>
      <c r="C327" s="95">
        <f>IF(SP_SUL!B331="","*",SP_SUL!B331)</f>
        <v>46066</v>
      </c>
      <c r="D327" s="94" t="str">
        <f>IF(SP_SUL!D331="","*",SP_SUL!D331)</f>
        <v>MODERNIZAÇÃO SERRA</v>
      </c>
      <c r="E327" s="94" t="str">
        <f>IF(SP_SUL!H331="","*",SP_SUL!H331)</f>
        <v>-</v>
      </c>
      <c r="F327" s="100" t="str">
        <f>IF(SP_SUL!M331="","*",SP_SUL!M331)</f>
        <v>ZEZ-ZXW</v>
      </c>
      <c r="G327" s="95" t="str">
        <f>IF(SP_SUL!I331="","*",SP_SUL!I331)</f>
        <v>-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NÃO</v>
      </c>
      <c r="C328" s="95">
        <f>IF(SP_SUL!B332="","*",SP_SUL!B332)</f>
        <v>46066</v>
      </c>
      <c r="D328" s="94" t="str">
        <f>IF(SP_SUL!D332="","*",SP_SUL!D332)</f>
        <v>W61</v>
      </c>
      <c r="E328" s="94" t="str">
        <f>IF(SP_SUL!H332="","*",SP_SUL!H332)</f>
        <v>K67ZEV-1</v>
      </c>
      <c r="F328" s="100" t="str">
        <f>IF(SP_SUL!M332="","*",SP_SUL!M332)</f>
        <v>ZEZ-ZXW</v>
      </c>
      <c r="G328" s="95" t="str">
        <f>IF(SP_SUL!I332="","*",SP_SUL!I332)</f>
        <v>K67ZEV-1</v>
      </c>
      <c r="H328" s="95" t="str">
        <f>IF(SP_SUL!AB332="","*",SP_SUL!AB332)</f>
        <v>FIXO</v>
      </c>
      <c r="I328" s="95" t="str">
        <f>IF(SP_SUL!AC332="","*",SP_SUL!AC332)</f>
        <v>*</v>
      </c>
      <c r="J328" s="96">
        <f>IF(SP_SUL!AA332="","*",SP_SUL!AA332)</f>
        <v>1</v>
      </c>
      <c r="K328" s="97">
        <f>IF(SP_SUL!AD332="","*",SP_SUL!AD332)</f>
        <v>0.29166666666666669</v>
      </c>
    </row>
    <row r="329" spans="2:11" hidden="1">
      <c r="B329" s="94" t="str">
        <f>IF(SP_SUL!Y333="","*",SP_SUL!Y333)</f>
        <v>NÃO</v>
      </c>
      <c r="C329" s="95">
        <f>IF(SP_SUL!B333="","*",SP_SUL!B333)</f>
        <v>46066</v>
      </c>
      <c r="D329" s="94" t="str">
        <f>IF(SP_SUL!D333="","*",SP_SUL!D333)</f>
        <v>V85</v>
      </c>
      <c r="E329" s="94" t="str">
        <f>IF(SP_SUL!H333="","*",SP_SUL!H333)</f>
        <v>K67ZEV-1</v>
      </c>
      <c r="F329" s="100" t="str">
        <f>IF(SP_SUL!M333="","*",SP_SUL!M333)</f>
        <v>ZEZ-ZXW</v>
      </c>
      <c r="G329" s="95" t="str">
        <f>IF(SP_SUL!I333="","*",SP_SUL!I333)</f>
        <v>K67ZEV-1</v>
      </c>
      <c r="H329" s="95" t="str">
        <f>IF(SP_SUL!AB333="","*",SP_SUL!AB333)</f>
        <v>FIXO</v>
      </c>
      <c r="I329" s="95" t="str">
        <f>IF(SP_SUL!AC333="","*",SP_SUL!AC333)</f>
        <v>*</v>
      </c>
      <c r="J329" s="96">
        <f>IF(SP_SUL!AA333="","*",SP_SUL!AA333)</f>
        <v>1</v>
      </c>
      <c r="K329" s="97">
        <f>IF(SP_SUL!AD333="","*",SP_SUL!AD333)</f>
        <v>0.29166666666666669</v>
      </c>
    </row>
    <row r="330" spans="2:11" hidden="1">
      <c r="B330" s="94" t="str">
        <f>IF(SP_SUL!Y334="","*",SP_SUL!Y334)</f>
        <v>NÃO</v>
      </c>
      <c r="C330" s="95">
        <f>IF(SP_SUL!B334="","*",SP_SUL!B334)</f>
        <v>46066</v>
      </c>
      <c r="D330" s="94" t="str">
        <f>IF(SP_SUL!D334="","*",SP_SUL!D334)</f>
        <v xml:space="preserve">TURMA FIXA VIA </v>
      </c>
      <c r="E330" s="94" t="str">
        <f>IF(SP_SUL!H334="","*",SP_SUL!H334)</f>
        <v>-</v>
      </c>
      <c r="F330" s="100" t="str">
        <f>IF(SP_SUL!M334="","*",SP_SUL!M334)</f>
        <v>ZEZ-ZXW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-</v>
      </c>
      <c r="K330" s="97" t="str">
        <f>IF(SP_SUL!AD334="","*",SP_SUL!AD334)</f>
        <v>*</v>
      </c>
    </row>
    <row r="331" spans="2:11" hidden="1">
      <c r="B331" s="94" t="str">
        <f>IF(SP_SUL!Y335="","*",SP_SUL!Y335)</f>
        <v>NÃO</v>
      </c>
      <c r="C331" s="95">
        <f>IF(SP_SUL!B335="","*",SP_SUL!B335)</f>
        <v>46066</v>
      </c>
      <c r="D331" s="94" t="str">
        <f>IF(SP_SUL!D335="","*",SP_SUL!D335)</f>
        <v xml:space="preserve">TURMA FIXA VIA </v>
      </c>
      <c r="E331" s="94" t="str">
        <f>IF(SP_SUL!H335="","*",SP_SUL!H335)</f>
        <v>-</v>
      </c>
      <c r="F331" s="100" t="str">
        <f>IF(SP_SUL!M335="","*",SP_SUL!M335)</f>
        <v>ZEZ-ZXW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-</v>
      </c>
      <c r="K331" s="97" t="str">
        <f>IF(SP_SUL!AD335="","*",SP_SUL!AD335)</f>
        <v>*</v>
      </c>
    </row>
    <row r="332" spans="2:11" hidden="1">
      <c r="B332" s="94" t="str">
        <f>IF(SP_SUL!Y336="","*",SP_SUL!Y336)</f>
        <v>NÃO</v>
      </c>
      <c r="C332" s="95">
        <f>IF(SP_SUL!B336="","*",SP_SUL!B336)</f>
        <v>46066</v>
      </c>
      <c r="D332" s="94" t="str">
        <f>IF(SP_SUL!D336="","*",SP_SUL!D336)</f>
        <v xml:space="preserve">TURMA FIXA VIA </v>
      </c>
      <c r="E332" s="94" t="str">
        <f>IF(SP_SUL!H336="","*",SP_SUL!H336)</f>
        <v>-</v>
      </c>
      <c r="F332" s="100" t="str">
        <f>IF(SP_SUL!M336="","*",SP_SUL!M336)</f>
        <v>ZEZ-ZXW</v>
      </c>
      <c r="G332" s="95" t="str">
        <f>IF(SP_SUL!I336="","*",SP_SUL!I336)</f>
        <v>-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-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NÃO</v>
      </c>
      <c r="C334" s="95">
        <f>IF(SP_SUL!B338="","*",SP_SUL!B338)</f>
        <v>46066</v>
      </c>
      <c r="D334" s="94" t="str">
        <f>IF(SP_SUL!D338="","*",SP_SUL!D338)</f>
        <v>W62</v>
      </c>
      <c r="E334" s="94" t="str">
        <f>IF(SP_SUL!H338="","*",SP_SUL!H338)</f>
        <v>ZDRZPT</v>
      </c>
      <c r="F334" s="100" t="str">
        <f>IF(SP_SUL!M338="","*",SP_SUL!M338)</f>
        <v>ZXW-ZGP</v>
      </c>
      <c r="G334" s="95" t="str">
        <f>IF(SP_SUL!I338="","*",SP_SUL!I338)</f>
        <v>ZDRZPT</v>
      </c>
      <c r="H334" s="95" t="str">
        <f>IF(SP_SUL!AB338="","*",SP_SUL!AB338)</f>
        <v>FIXO</v>
      </c>
      <c r="I334" s="95" t="str">
        <f>IF(SP_SUL!AC338="","*",SP_SUL!AC338)</f>
        <v>*</v>
      </c>
      <c r="J334" s="96">
        <f>IF(SP_SUL!AA338="","*",SP_SUL!AA338)</f>
        <v>1</v>
      </c>
      <c r="K334" s="97">
        <f>IF(SP_SUL!AD338="","*",SP_SUL!AD338)</f>
        <v>0.3125</v>
      </c>
    </row>
    <row r="335" spans="2:11" hidden="1">
      <c r="B335" s="94" t="str">
        <f>IF(SP_SUL!Y339="","*",SP_SUL!Y339)</f>
        <v>NÃO</v>
      </c>
      <c r="C335" s="95">
        <f>IF(SP_SUL!B339="","*",SP_SUL!B339)</f>
        <v>46066</v>
      </c>
      <c r="D335" s="94" t="str">
        <f>IF(SP_SUL!D339="","*",SP_SUL!D339)</f>
        <v>ANTONI  (TP-720)</v>
      </c>
      <c r="E335" s="94" t="str">
        <f>IF(SP_SUL!H339="","*",SP_SUL!H339)</f>
        <v>-</v>
      </c>
      <c r="F335" s="100" t="str">
        <f>IF(SP_SUL!M339="","*",SP_SUL!M339)</f>
        <v>ZXW-ZGP</v>
      </c>
      <c r="G335" s="95" t="str">
        <f>IF(SP_SUL!I339="","*",SP_SUL!I339)</f>
        <v>-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-</v>
      </c>
      <c r="K335" s="97" t="str">
        <f>IF(SP_SUL!AD339="","*",SP_SUL!AD339)</f>
        <v>*</v>
      </c>
    </row>
    <row r="336" spans="2:11" hidden="1">
      <c r="B336" s="94" t="str">
        <f>IF(SP_SUL!Y340="","*",SP_SUL!Y340)</f>
        <v>NÃO</v>
      </c>
      <c r="C336" s="95">
        <f>IF(SP_SUL!B340="","*",SP_SUL!B340)</f>
        <v>46066</v>
      </c>
      <c r="D336" s="94" t="str">
        <f>IF(SP_SUL!D340="","*",SP_SUL!D340)</f>
        <v>JACIANO (TF-674)</v>
      </c>
      <c r="E336" s="94" t="str">
        <f>IF(SP_SUL!H340="","*",SP_SUL!H340)</f>
        <v>-</v>
      </c>
      <c r="F336" s="100" t="str">
        <f>IF(SP_SUL!M340="","*",SP_SUL!M340)</f>
        <v>ZXW-ZGP</v>
      </c>
      <c r="G336" s="95" t="str">
        <f>IF(SP_SUL!I340="","*",SP_SUL!I340)</f>
        <v>-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-</v>
      </c>
      <c r="K336" s="97" t="str">
        <f>IF(SP_SUL!AD340="","*",SP_SUL!AD340)</f>
        <v>*</v>
      </c>
    </row>
    <row r="337" spans="2:11" hidden="1">
      <c r="B337" s="94" t="str">
        <f>IF(SP_SUL!Y341="","*",SP_SUL!Y341)</f>
        <v>NÃO</v>
      </c>
      <c r="C337" s="95">
        <f>IF(SP_SUL!B341="","*",SP_SUL!B341)</f>
        <v>46066</v>
      </c>
      <c r="D337" s="94" t="str">
        <f>IF(SP_SUL!D341="","*",SP_SUL!D341)</f>
        <v>LEANDRO (TP-727)</v>
      </c>
      <c r="E337" s="94" t="str">
        <f>IF(SP_SUL!H341="","*",SP_SUL!H341)</f>
        <v>-</v>
      </c>
      <c r="F337" s="100" t="str">
        <f>IF(SP_SUL!M341="","*",SP_SUL!M341)</f>
        <v>ZXW-ZGP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NÃO</v>
      </c>
      <c r="C339" s="95">
        <f>IF(SP_SUL!B343="","*",SP_SUL!B343)</f>
        <v>46066</v>
      </c>
      <c r="D339" s="94" t="str">
        <f>IF(SP_SUL!D343="","*",SP_SUL!D343)</f>
        <v>MODERNIZAÇÃO SERRA</v>
      </c>
      <c r="E339" s="94" t="str">
        <f>IF(SP_SUL!H343="","*",SP_SUL!H343)</f>
        <v>-</v>
      </c>
      <c r="F339" s="100" t="str">
        <f>IF(SP_SUL!M343="","*",SP_SUL!M343)</f>
        <v>ZGP-ZPT</v>
      </c>
      <c r="G339" s="95" t="str">
        <f>IF(SP_SUL!I343="","*",SP_SUL!I343)</f>
        <v>-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-</v>
      </c>
      <c r="K339" s="97" t="str">
        <f>IF(SP_SUL!AD343="","*",SP_SUL!AD343)</f>
        <v>*</v>
      </c>
    </row>
    <row r="340" spans="2:11" hidden="1">
      <c r="B340" s="94" t="str">
        <f>IF(SP_SUL!Y344="","*",SP_SUL!Y344)</f>
        <v>OPORTUNIDADE</v>
      </c>
      <c r="C340" s="95">
        <f>IF(SP_SUL!B344="","*",SP_SUL!B344)</f>
        <v>46066</v>
      </c>
      <c r="D340" s="94" t="str">
        <f>IF(SP_SUL!D344="","*",SP_SUL!D344)</f>
        <v>EXPANSÃO TURMA 1</v>
      </c>
      <c r="E340" s="94" t="str">
        <f>IF(SP_SUL!H344="","*",SP_SUL!H344)</f>
        <v>-</v>
      </c>
      <c r="F340" s="100" t="str">
        <f>IF(SP_SUL!M344="","*",SP_SUL!M344)</f>
        <v>PAT-ZGM</v>
      </c>
      <c r="G340" s="95" t="str">
        <f>IF(SP_SUL!I344="","*",SP_SUL!I344)</f>
        <v>-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-</v>
      </c>
      <c r="K340" s="97" t="str">
        <f>IF(SP_SUL!AD344="","*",SP_SUL!AD344)</f>
        <v>*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46066</v>
      </c>
      <c r="D341" s="94" t="str">
        <f>IF(SP_SUL!D345="","*",SP_SUL!D345)</f>
        <v>RAFAEL (TP-695)</v>
      </c>
      <c r="E341" s="94" t="str">
        <f>IF(SP_SUL!H345="","*",SP_SUL!H345)</f>
        <v>-</v>
      </c>
      <c r="F341" s="100" t="str">
        <f>IF(SP_SUL!M345="","*",SP_SUL!M345)</f>
        <v>ZGM-ZZV</v>
      </c>
      <c r="G341" s="95" t="str">
        <f>IF(SP_SUL!I345="","*",SP_SUL!I345)</f>
        <v>-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-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>
        <f>IF(SP_SUL!B346="","*",SP_SUL!B346)</f>
        <v>46066</v>
      </c>
      <c r="D342" s="94" t="str">
        <f>IF(SP_SUL!D346="","*",SP_SUL!D346)</f>
        <v>CLEBISON (TP-728)</v>
      </c>
      <c r="E342" s="94" t="str">
        <f>IF(SP_SUL!H346="","*",SP_SUL!H346)</f>
        <v>-</v>
      </c>
      <c r="F342" s="100" t="str">
        <f>IF(SP_SUL!M346="","*",SP_SUL!M346)</f>
        <v>ZKW-ZLU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>
        <f>IF(SP_SUL!B347="","*",SP_SUL!B347)</f>
        <v>46066</v>
      </c>
      <c r="D343" s="94" t="str">
        <f>IF(SP_SUL!D347="","*",SP_SUL!D347)</f>
        <v>ISMAEL(TP-726)</v>
      </c>
      <c r="E343" s="94" t="str">
        <f>IF(SP_SUL!H347="","*",SP_SUL!H347)</f>
        <v>-</v>
      </c>
      <c r="F343" s="100" t="str">
        <f>IF(SP_SUL!M347="","*",SP_SUL!M347)</f>
        <v>ZKW-ZLU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>
        <f>IF(SP_SUL!B349="","*",SP_SUL!B349)</f>
        <v>46067</v>
      </c>
      <c r="D345" s="94" t="str">
        <f>IF(SP_SUL!D349="","*",SP_SUL!D349)</f>
        <v>EXPANSÃO TURMA 1</v>
      </c>
      <c r="E345" s="94" t="str">
        <f>IF(SP_SUL!H349="","*",SP_SUL!H349)</f>
        <v>ZCD1</v>
      </c>
      <c r="F345" s="100" t="str">
        <f>IF(SP_SUL!M349="","*",SP_SUL!M349)</f>
        <v>ZCD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46067</v>
      </c>
      <c r="D346" s="94" t="str">
        <f>IF(SP_SUL!D350="","*",SP_SUL!D350)</f>
        <v>KLECIO (TP-699)</v>
      </c>
      <c r="E346" s="94" t="str">
        <f>IF(SP_SUL!H350="","*",SP_SUL!H350)</f>
        <v>-</v>
      </c>
      <c r="F346" s="100" t="str">
        <f>IF(SP_SUL!M350="","*",SP_SUL!M350)</f>
        <v>ZSW-ZTT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46067</v>
      </c>
      <c r="D348" s="94" t="str">
        <f>IF(SP_SUL!D352="","*",SP_SUL!D352)</f>
        <v>ROGÉRIO (TP-730)</v>
      </c>
      <c r="E348" s="94" t="str">
        <f>IF(SP_SUL!H352="","*",SP_SUL!H352)</f>
        <v>-</v>
      </c>
      <c r="F348" s="100" t="str">
        <f>IF(SP_SUL!M352="","*",SP_SUL!M352)</f>
        <v>ZYU-ZST</v>
      </c>
      <c r="G348" s="95" t="str">
        <f>IF(SP_SUL!I352="","*",SP_SUL!I352)</f>
        <v>-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-</v>
      </c>
      <c r="K348" s="97" t="str">
        <f>IF(SP_SUL!AD352="","*",SP_SUL!AD352)</f>
        <v>*</v>
      </c>
    </row>
    <row r="349" spans="2:11">
      <c r="B349" s="94" t="str">
        <f>IF(SP_SUL!Y353="","*",SP_SUL!Y353)</f>
        <v>OPORTUNIDADE</v>
      </c>
      <c r="C349" s="95">
        <f>IF(SP_SUL!B353="","*",SP_SUL!B353)</f>
        <v>46067</v>
      </c>
      <c r="D349" s="94" t="str">
        <f>IF(SP_SUL!D353="","*",SP_SUL!D353)</f>
        <v>V93</v>
      </c>
      <c r="E349" s="94" t="str">
        <f>IF(SP_SUL!H353="","*",SP_SUL!H353)</f>
        <v>ZYU1</v>
      </c>
      <c r="F349" s="100" t="str">
        <f>IF(SP_SUL!M353="","*",SP_SUL!M353)</f>
        <v>ZYU-ZST</v>
      </c>
      <c r="G349" s="95" t="str">
        <f>IF(SP_SUL!I353="","*",SP_SUL!I353)</f>
        <v>ZYU1</v>
      </c>
      <c r="H349" s="95" t="str">
        <f>IF(SP_SUL!AB353="","*",SP_SUL!AB353)</f>
        <v>ESCALA</v>
      </c>
      <c r="I349" s="95" t="str">
        <f>IF(SP_SUL!AC353="","*",SP_SUL!AC353)</f>
        <v>*</v>
      </c>
      <c r="J349" s="96">
        <f>IF(SP_SUL!AA353="","*",SP_SUL!AA353)</f>
        <v>1</v>
      </c>
      <c r="K349" s="97">
        <f>IF(SP_SUL!AD353="","*",SP_SUL!AD353)</f>
        <v>0.29166666666666669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46067</v>
      </c>
      <c r="D350" s="94" t="str">
        <f>IF(SP_SUL!D354="","*",SP_SUL!D354)</f>
        <v>ROBSON (TF-701)</v>
      </c>
      <c r="E350" s="94" t="str">
        <f>IF(SP_SUL!H354="","*",SP_SUL!H354)</f>
        <v>-</v>
      </c>
      <c r="F350" s="100" t="str">
        <f>IF(SP_SUL!M354="","*",SP_SUL!M354)</f>
        <v>ZDY-ZFY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 t="str">
        <f>IF(SP_SUL!B355="","*",SP_SUL!B355)</f>
        <v>*</v>
      </c>
      <c r="D351" s="94" t="str">
        <f>IF(SP_SUL!D355="","*",SP_SUL!D355)</f>
        <v>JACIANO (TF-674)</v>
      </c>
      <c r="E351" s="94" t="str">
        <f>IF(SP_SUL!H355="","*",SP_SUL!H355)</f>
        <v>-</v>
      </c>
      <c r="F351" s="100" t="str">
        <f>IF(SP_SUL!M355="","*",SP_SUL!M355)</f>
        <v>ZDY-ZFY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46067</v>
      </c>
      <c r="D353" s="94" t="str">
        <f>IF(SP_SUL!D357="","*",SP_SUL!D357)</f>
        <v>E17</v>
      </c>
      <c r="E353" s="94" t="str">
        <f>IF(SP_SUL!H357="","*",SP_SUL!H357)</f>
        <v>102ZKW2</v>
      </c>
      <c r="F353" s="100" t="str">
        <f>IF(SP_SUL!M357="","*",SP_SUL!M357)</f>
        <v>ZKW-ZLU</v>
      </c>
      <c r="G353" s="95" t="str">
        <f>IF(SP_SUL!I357="","*",SP_SUL!I357)</f>
        <v>102ZKW2</v>
      </c>
      <c r="H353" s="95" t="str">
        <f>IF(SP_SUL!AB357="","*",SP_SUL!AB357)</f>
        <v>FIXO</v>
      </c>
      <c r="I353" s="95" t="str">
        <f>IF(SP_SUL!AC357="","*",SP_SUL!AC357)</f>
        <v>*</v>
      </c>
      <c r="J353" s="96">
        <f>IF(SP_SUL!AA357="","*",SP_SUL!AA357)</f>
        <v>1</v>
      </c>
      <c r="K353" s="97">
        <f>IF(SP_SUL!AD357="","*",SP_SUL!AD357)</f>
        <v>0.35416666666666669</v>
      </c>
    </row>
    <row r="354" spans="2:11" hidden="1">
      <c r="B354" s="94" t="str">
        <f>IF(SP_SUL!Y358="","*",SP_SUL!Y358)</f>
        <v>OPORTUNIDADE</v>
      </c>
      <c r="C354" s="95">
        <f>IF(SP_SUL!B358="","*",SP_SUL!B358)</f>
        <v>46067</v>
      </c>
      <c r="D354" s="94" t="str">
        <f>IF(SP_SUL!D358="","*",SP_SUL!D358)</f>
        <v>W60</v>
      </c>
      <c r="E354" s="94" t="str">
        <f>IF(SP_SUL!H358="","*",SP_SUL!H358)</f>
        <v>102ZKW2</v>
      </c>
      <c r="F354" s="100" t="str">
        <f>IF(SP_SUL!M358="","*",SP_SUL!M358)</f>
        <v>ZKW-ZLU</v>
      </c>
      <c r="G354" s="95" t="str">
        <f>IF(SP_SUL!I358="","*",SP_SUL!I358)</f>
        <v>102ZKW2</v>
      </c>
      <c r="H354" s="95" t="str">
        <f>IF(SP_SUL!AB358="","*",SP_SUL!AB358)</f>
        <v>FIXO</v>
      </c>
      <c r="I354" s="95" t="str">
        <f>IF(SP_SUL!AC358="","*",SP_SUL!AC358)</f>
        <v>*</v>
      </c>
      <c r="J354" s="96">
        <f>IF(SP_SUL!AA358="","*",SP_SUL!AA358)</f>
        <v>1</v>
      </c>
      <c r="K354" s="97">
        <f>IF(SP_SUL!AD358="","*",SP_SUL!AD358)</f>
        <v>0.35416666666666669</v>
      </c>
    </row>
    <row r="355" spans="2:11" hidden="1">
      <c r="B355" s="94" t="str">
        <f>IF(SP_SUL!Y359="","*",SP_SUL!Y359)</f>
        <v>OPORTUNIDADE</v>
      </c>
      <c r="C355" s="95">
        <f>IF(SP_SUL!B359="","*",SP_SUL!B359)</f>
        <v>46067</v>
      </c>
      <c r="D355" s="94" t="str">
        <f>IF(SP_SUL!D359="","*",SP_SUL!D359)</f>
        <v>DIEGO (TP-681)</v>
      </c>
      <c r="E355" s="94" t="str">
        <f>IF(SP_SUL!H359="","*",SP_SUL!H359)</f>
        <v>-</v>
      </c>
      <c r="F355" s="100" t="str">
        <f>IF(SP_SUL!M359="","*",SP_SUL!M359)</f>
        <v>ZKW-ZLU</v>
      </c>
      <c r="G355" s="95" t="str">
        <f>IF(SP_SUL!I359="","*",SP_SUL!I359)</f>
        <v>-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-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46067</v>
      </c>
      <c r="D356" s="94" t="str">
        <f>IF(SP_SUL!D360="","*",SP_SUL!D360)</f>
        <v>V89</v>
      </c>
      <c r="E356" s="94" t="str">
        <f>IF(SP_SUL!H360="","*",SP_SUL!H360)</f>
        <v>102ZKW2</v>
      </c>
      <c r="F356" s="100" t="str">
        <f>IF(SP_SUL!M360="","*",SP_SUL!M360)</f>
        <v>ZEJ</v>
      </c>
      <c r="G356" s="95" t="str">
        <f>IF(SP_SUL!I360="","*",SP_SUL!I360)</f>
        <v>102ZKW2</v>
      </c>
      <c r="H356" s="95" t="str">
        <f>IF(SP_SUL!AB360="","*",SP_SUL!AB360)</f>
        <v>FIXO</v>
      </c>
      <c r="I356" s="95" t="str">
        <f>IF(SP_SUL!AC360="","*",SP_SUL!AC360)</f>
        <v>*</v>
      </c>
      <c r="J356" s="96">
        <f>IF(SP_SUL!AA360="","*",SP_SUL!AA360)</f>
        <v>1</v>
      </c>
      <c r="K356" s="97">
        <f>IF(SP_SUL!AD360="","*",SP_SUL!AD360)</f>
        <v>0.35416666666666669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46067</v>
      </c>
      <c r="D357" s="94" t="str">
        <f>IF(SP_SUL!D361="","*",SP_SUL!D361)</f>
        <v>CLEBISON (TP-728)</v>
      </c>
      <c r="E357" s="94" t="str">
        <f>IF(SP_SUL!H361="","*",SP_SUL!H361)</f>
        <v>-</v>
      </c>
      <c r="F357" s="100" t="str">
        <f>IF(SP_SUL!M361="","*",SP_SUL!M361)</f>
        <v>ZEJ-ZRB</v>
      </c>
      <c r="G357" s="95" t="str">
        <f>IF(SP_SUL!I361="","*",SP_SUL!I361)</f>
        <v>-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OPORTUNIDADE</v>
      </c>
      <c r="C358" s="95">
        <f>IF(SP_SUL!B362="","*",SP_SUL!B362)</f>
        <v>46067</v>
      </c>
      <c r="D358" s="94" t="str">
        <f>IF(SP_SUL!D362="","*",SP_SUL!D362)</f>
        <v>ISMAEL(TP-726)</v>
      </c>
      <c r="E358" s="94" t="str">
        <f>IF(SP_SUL!H362="","*",SP_SUL!H362)</f>
        <v>*</v>
      </c>
      <c r="F358" s="100" t="str">
        <f>IF(SP_SUL!M362="","*",SP_SUL!M362)</f>
        <v>ZEJ-ZRB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46067</v>
      </c>
      <c r="D360" s="94" t="str">
        <f>IF(SP_SUL!D364="","*",SP_SUL!D364)</f>
        <v>MATEUS (TP-809)</v>
      </c>
      <c r="E360" s="94" t="str">
        <f>IF(SP_SUL!H364="","*",SP_SUL!H364)</f>
        <v>-</v>
      </c>
      <c r="F360" s="100" t="str">
        <f>IF(SP_SUL!M364="","*",SP_SUL!M364)</f>
        <v>ZWI-ZEM</v>
      </c>
      <c r="G360" s="95" t="str">
        <f>IF(SP_SUL!I364="","*",SP_SUL!I364)</f>
        <v>-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-</v>
      </c>
      <c r="K360" s="97" t="str">
        <f>IF(SP_SUL!AD364="","*",SP_SUL!AD364)</f>
        <v>*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46067</v>
      </c>
      <c r="D361" s="94" t="str">
        <f>IF(SP_SUL!D365="","*",SP_SUL!D365)</f>
        <v>ADENISON (TP-810)</v>
      </c>
      <c r="E361" s="94" t="str">
        <f>IF(SP_SUL!H365="","*",SP_SUL!H365)</f>
        <v>-</v>
      </c>
      <c r="F361" s="100" t="str">
        <f>IF(SP_SUL!M365="","*",SP_SUL!M365)</f>
        <v>ZWI-ZEM</v>
      </c>
      <c r="G361" s="95" t="str">
        <f>IF(SP_SUL!I365="","*",SP_SUL!I365)</f>
        <v>-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46067</v>
      </c>
      <c r="D362" s="94" t="str">
        <f>IF(SP_SUL!D366="","*",SP_SUL!D366)</f>
        <v>JACIANO (TF-674)</v>
      </c>
      <c r="E362" s="94" t="str">
        <f>IF(SP_SUL!H366="","*",SP_SUL!H366)</f>
        <v>-</v>
      </c>
      <c r="F362" s="100" t="str">
        <f>IF(SP_SUL!M366="","*",SP_SUL!M366)</f>
        <v>ZEZ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46067</v>
      </c>
      <c r="D363" s="94" t="str">
        <f>IF(SP_SUL!D367="","*",SP_SUL!D367)</f>
        <v>W61</v>
      </c>
      <c r="E363" s="94" t="str">
        <f>IF(SP_SUL!H367="","*",SP_SUL!H367)</f>
        <v>K67ZEV2</v>
      </c>
      <c r="F363" s="100" t="str">
        <f>IF(SP_SUL!M367="","*",SP_SUL!M367)</f>
        <v>ZXW-ZGP</v>
      </c>
      <c r="G363" s="95" t="str">
        <f>IF(SP_SUL!I367="","*",SP_SUL!I367)</f>
        <v>K67ZEV2</v>
      </c>
      <c r="H363" s="95" t="str">
        <f>IF(SP_SUL!AB367="","*",SP_SUL!AB367)</f>
        <v>FIXO</v>
      </c>
      <c r="I363" s="95" t="str">
        <f>IF(SP_SUL!AC367="","*",SP_SUL!AC367)</f>
        <v>-</v>
      </c>
      <c r="J363" s="96">
        <f>IF(SP_SUL!AA367="","*",SP_SUL!AA367)</f>
        <v>1</v>
      </c>
      <c r="K363" s="97">
        <f>IF(SP_SUL!AD367="","*",SP_SUL!AD367)</f>
        <v>0.3125</v>
      </c>
    </row>
    <row r="364" spans="2:11" hidden="1">
      <c r="B364" s="94" t="str">
        <f>IF(SP_SUL!Y368="","*",SP_SUL!Y368)</f>
        <v>OPORTUNIDADE</v>
      </c>
      <c r="C364" s="95">
        <f>IF(SP_SUL!B368="","*",SP_SUL!B368)</f>
        <v>46067</v>
      </c>
      <c r="D364" s="94" t="str">
        <f>IF(SP_SUL!D368="","*",SP_SUL!D368)</f>
        <v>EXPANSÃO TURMA 1</v>
      </c>
      <c r="E364" s="94" t="str">
        <f>IF(SP_SUL!H368="","*",SP_SUL!H368)</f>
        <v>-</v>
      </c>
      <c r="F364" s="100" t="str">
        <f>IF(SP_SUL!M368="","*",SP_SUL!M368)</f>
        <v>PAT-ZGM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-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46068</v>
      </c>
      <c r="D366" s="94" t="str">
        <f>IF(SP_SUL!D370="","*",SP_SUL!D370)</f>
        <v>V93</v>
      </c>
      <c r="E366" s="94" t="str">
        <f>IF(SP_SUL!H370="","*",SP_SUL!H370)</f>
        <v>ZYU1</v>
      </c>
      <c r="F366" s="100" t="str">
        <f>IF(SP_SUL!M370="","*",SP_SUL!M370)</f>
        <v>ZYU-ZST</v>
      </c>
      <c r="G366" s="95" t="str">
        <f>IF(SP_SUL!I370="","*",SP_SUL!I370)</f>
        <v>ZYU1</v>
      </c>
      <c r="H366" s="95" t="str">
        <f>IF(SP_SUL!AB370="","*",SP_SUL!AB370)</f>
        <v>ESCALA</v>
      </c>
      <c r="I366" s="95" t="str">
        <f>IF(SP_SUL!AC370="","*",SP_SUL!AC370)</f>
        <v>*</v>
      </c>
      <c r="J366" s="96">
        <f>IF(SP_SUL!AA370="","*",SP_SUL!AA370)</f>
        <v>1</v>
      </c>
      <c r="K366" s="97">
        <f>IF(SP_SUL!AD370="","*",SP_SUL!AD370)</f>
        <v>0.29166666666666669</v>
      </c>
    </row>
    <row r="367" spans="2:11" hidden="1">
      <c r="B367" s="94" t="str">
        <f>IF(SP_SUL!Y371="","*",SP_SUL!Y371)</f>
        <v>OPORTUNIDADE</v>
      </c>
      <c r="C367" s="95">
        <f>IF(SP_SUL!B371="","*",SP_SUL!B371)</f>
        <v>46068</v>
      </c>
      <c r="D367" s="94" t="str">
        <f>IF(SP_SUL!D371="","*",SP_SUL!D371)</f>
        <v>E17</v>
      </c>
      <c r="E367" s="94" t="str">
        <f>IF(SP_SUL!H371="","*",SP_SUL!H371)</f>
        <v>102ZKW2</v>
      </c>
      <c r="F367" s="100" t="str">
        <f>IF(SP_SUL!M371="","*",SP_SUL!M371)</f>
        <v>ZKW-ZLU</v>
      </c>
      <c r="G367" s="95" t="str">
        <f>IF(SP_SUL!I371="","*",SP_SUL!I371)</f>
        <v>102ZKW2</v>
      </c>
      <c r="H367" s="95" t="str">
        <f>IF(SP_SUL!AB371="","*",SP_SUL!AB371)</f>
        <v>FIXO</v>
      </c>
      <c r="I367" s="95" t="str">
        <f>IF(SP_SUL!AC371="","*",SP_SUL!AC371)</f>
        <v>*</v>
      </c>
      <c r="J367" s="96">
        <f>IF(SP_SUL!AA371="","*",SP_SUL!AA371)</f>
        <v>1</v>
      </c>
      <c r="K367" s="97">
        <f>IF(SP_SUL!AD371="","*",SP_SUL!AD371)</f>
        <v>0.35416666666666669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>
        <f>IF(SP_SUL!B373="","*",SP_SUL!B373)</f>
        <v>46069</v>
      </c>
      <c r="D369" s="94" t="str">
        <f>IF(SP_SUL!D373="","*",SP_SUL!D373)</f>
        <v>EXPANSÃO TURMA 1</v>
      </c>
      <c r="E369" s="94" t="str">
        <f>IF(SP_SUL!H373="","*",SP_SUL!H373)</f>
        <v>-</v>
      </c>
      <c r="F369" s="100" t="str">
        <f>IF(SP_SUL!M373="","*",SP_SUL!M373)</f>
        <v>ZCD</v>
      </c>
      <c r="G369" s="95" t="str">
        <f>IF(SP_SUL!I373="","*",SP_SUL!I373)</f>
        <v>-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-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>
        <f>IF(SP_SUL!B374="","*",SP_SUL!B374)</f>
        <v>46069</v>
      </c>
      <c r="D370" s="94" t="str">
        <f>IF(SP_SUL!D374="","*",SP_SUL!D374)</f>
        <v>KLECIO (TP-699)</v>
      </c>
      <c r="E370" s="94" t="str">
        <f>IF(SP_SUL!H374="","*",SP_SUL!H374)</f>
        <v>-</v>
      </c>
      <c r="F370" s="100" t="str">
        <f>IF(SP_SUL!M374="","*",SP_SUL!M374)</f>
        <v>ZAC-S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>
        <f>IF(SP_SUL!B377="","*",SP_SUL!B377)</f>
        <v>46069</v>
      </c>
      <c r="D373" s="94" t="str">
        <f>IF(SP_SUL!D377="","*",SP_SUL!D377)</f>
        <v>ROGÉRIO (TP-730)</v>
      </c>
      <c r="E373" s="94" t="str">
        <f>IF(SP_SUL!H377="","*",SP_SUL!H377)</f>
        <v>-</v>
      </c>
      <c r="F373" s="100" t="str">
        <f>IF(SP_SUL!M377="","*",SP_SUL!M377)</f>
        <v>ZYU-ZST</v>
      </c>
      <c r="G373" s="95" t="str">
        <f>IF(SP_SUL!I377="","*",SP_SUL!I377)</f>
        <v>-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-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>
        <f>IF(SP_SUL!B378="","*",SP_SUL!B378)</f>
        <v>46069</v>
      </c>
      <c r="D374" s="94" t="str">
        <f>IF(SP_SUL!D378="","*",SP_SUL!D378)</f>
        <v>V93</v>
      </c>
      <c r="E374" s="94" t="str">
        <f>IF(SP_SUL!H378="","*",SP_SUL!H378)</f>
        <v>ZYU1</v>
      </c>
      <c r="F374" s="100" t="str">
        <f>IF(SP_SUL!M378="","*",SP_SUL!M378)</f>
        <v>ZYU-ZST</v>
      </c>
      <c r="G374" s="95" t="str">
        <f>IF(SP_SUL!I378="","*",SP_SUL!I378)</f>
        <v>ZYU1</v>
      </c>
      <c r="H374" s="95" t="str">
        <f>IF(SP_SUL!AB378="","*",SP_SUL!AB378)</f>
        <v>ESCALA</v>
      </c>
      <c r="I374" s="95" t="str">
        <f>IF(SP_SUL!AC378="","*",SP_SUL!AC378)</f>
        <v>*</v>
      </c>
      <c r="J374" s="96">
        <f>IF(SP_SUL!AA378="","*",SP_SUL!AA378)</f>
        <v>1</v>
      </c>
      <c r="K374" s="97">
        <f>IF(SP_SUL!AD378="","*",SP_SUL!AD378)</f>
        <v>0.29166666666666669</v>
      </c>
    </row>
    <row r="375" spans="2:11" hidden="1">
      <c r="B375" s="94" t="str">
        <f>IF(SP_SUL!Y379="","*",SP_SUL!Y379)</f>
        <v>*</v>
      </c>
      <c r="C375" s="95">
        <f>IF(SP_SUL!B379="","*",SP_SUL!B379)</f>
        <v>46069</v>
      </c>
      <c r="D375" s="94" t="str">
        <f>IF(SP_SUL!D379="","*",SP_SUL!D379)</f>
        <v>W59</v>
      </c>
      <c r="E375" s="94" t="str">
        <f>IF(SP_SUL!H379="","*",SP_SUL!H379)</f>
        <v>ZYU1</v>
      </c>
      <c r="F375" s="100" t="str">
        <f>IF(SP_SUL!M379="","*",SP_SUL!M379)</f>
        <v>ZYU</v>
      </c>
      <c r="G375" s="95" t="str">
        <f>IF(SP_SUL!I379="","*",SP_SUL!I379)</f>
        <v>ZYU1</v>
      </c>
      <c r="H375" s="95" t="str">
        <f>IF(SP_SUL!AB379="","*",SP_SUL!AB379)</f>
        <v>FIXO</v>
      </c>
      <c r="I375" s="95" t="str">
        <f>IF(SP_SUL!AC379="","*",SP_SUL!AC379)</f>
        <v>*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*</v>
      </c>
      <c r="C376" s="95">
        <f>IF(SP_SUL!B380="","*",SP_SUL!B380)</f>
        <v>46069</v>
      </c>
      <c r="D376" s="94" t="str">
        <f>IF(SP_SUL!D380="","*",SP_SUL!D380)</f>
        <v>ROBSON (TF-701)</v>
      </c>
      <c r="E376" s="94" t="str">
        <f>IF(SP_SUL!H380="","*",SP_SUL!H380)</f>
        <v>-</v>
      </c>
      <c r="F376" s="100" t="str">
        <f>IF(SP_SUL!M380="","*",SP_SUL!M380)</f>
        <v>ZDY-ZFY</v>
      </c>
      <c r="G376" s="95" t="str">
        <f>IF(SP_SUL!I380="","*",SP_SUL!I380)</f>
        <v>-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-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>
        <f>IF(SP_SUL!B381="","*",SP_SUL!B381)</f>
        <v>46069</v>
      </c>
      <c r="D377" s="94" t="str">
        <f>IF(SP_SUL!D381="","*",SP_SUL!D381)</f>
        <v>JACIANO (TF-674)</v>
      </c>
      <c r="E377" s="94" t="str">
        <f>IF(SP_SUL!H381="","*",SP_SUL!H381)</f>
        <v>-</v>
      </c>
      <c r="F377" s="100" t="str">
        <f>IF(SP_SUL!M381="","*",SP_SUL!M381)</f>
        <v>ZDY-ZFY</v>
      </c>
      <c r="G377" s="95" t="str">
        <f>IF(SP_SUL!I381="","*",SP_SUL!I381)</f>
        <v>-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-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>
        <f>IF(SP_SUL!B382="","*",SP_SUL!B382)</f>
        <v>46069</v>
      </c>
      <c r="D378" s="94" t="str">
        <f>IF(SP_SUL!D382="","*",SP_SUL!D382)</f>
        <v>V95</v>
      </c>
      <c r="E378" s="94" t="str">
        <f>IF(SP_SUL!H382="","*",SP_SUL!H382)</f>
        <v>ZYU1</v>
      </c>
      <c r="F378" s="100" t="str">
        <f>IF(SP_SUL!M382="","*",SP_SUL!M382)</f>
        <v>ZYU</v>
      </c>
      <c r="G378" s="95" t="str">
        <f>IF(SP_SUL!I382="","*",SP_SUL!I382)</f>
        <v>ZEM1</v>
      </c>
      <c r="H378" s="95" t="str">
        <f>IF(SP_SUL!AB382="","*",SP_SUL!AB382)</f>
        <v>FIXO</v>
      </c>
      <c r="I378" s="95" t="str">
        <f>IF(SP_SUL!AC382="","*",SP_SUL!AC382)</f>
        <v>*</v>
      </c>
      <c r="J378" s="96">
        <f>IF(SP_SUL!AA382="","*",SP_SUL!AA382)</f>
        <v>1</v>
      </c>
      <c r="K378" s="97">
        <f>IF(SP_SUL!AD382="","*",SP_SUL!AD382)</f>
        <v>0.3125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>
        <f>IF(SP_SUL!B384="","*",SP_SUL!B384)</f>
        <v>46069</v>
      </c>
      <c r="D380" s="94" t="str">
        <f>IF(SP_SUL!D384="","*",SP_SUL!D384)</f>
        <v>W60</v>
      </c>
      <c r="E380" s="94" t="str">
        <f>IF(SP_SUL!H384="","*",SP_SUL!H384)</f>
        <v>102ZKW2</v>
      </c>
      <c r="F380" s="100" t="str">
        <f>IF(SP_SUL!M384="","*",SP_SUL!M384)</f>
        <v>ZKE-ZWW</v>
      </c>
      <c r="G380" s="95" t="str">
        <f>IF(SP_SUL!I384="","*",SP_SUL!I384)</f>
        <v>102ZKW2</v>
      </c>
      <c r="H380" s="95" t="str">
        <f>IF(SP_SUL!AB384="","*",SP_SUL!AB384)</f>
        <v>FIXO</v>
      </c>
      <c r="I380" s="95" t="str">
        <f>IF(SP_SUL!AC384="","*",SP_SUL!AC384)</f>
        <v>*</v>
      </c>
      <c r="J380" s="96">
        <f>IF(SP_SUL!AA384="","*",SP_SUL!AA384)</f>
        <v>1</v>
      </c>
      <c r="K380" s="97">
        <f>IF(SP_SUL!AD384="","*",SP_SUL!AD384)</f>
        <v>0.35416666666666669</v>
      </c>
    </row>
    <row r="381" spans="2:11" hidden="1">
      <c r="B381" s="94" t="str">
        <f>IF(SP_SUL!Y385="","*",SP_SUL!Y385)</f>
        <v>*</v>
      </c>
      <c r="C381" s="95">
        <f>IF(SP_SUL!B385="","*",SP_SUL!B385)</f>
        <v>46069</v>
      </c>
      <c r="D381" s="94" t="str">
        <f>IF(SP_SUL!D385="","*",SP_SUL!D385)</f>
        <v>E17</v>
      </c>
      <c r="E381" s="94" t="str">
        <f>IF(SP_SUL!H385="","*",SP_SUL!H385)</f>
        <v>102ZKW2</v>
      </c>
      <c r="F381" s="100" t="str">
        <f>IF(SP_SUL!M385="","*",SP_SUL!M385)</f>
        <v>ZKW-ZLU</v>
      </c>
      <c r="G381" s="95" t="str">
        <f>IF(SP_SUL!I385="","*",SP_SUL!I385)</f>
        <v>102ZKW2</v>
      </c>
      <c r="H381" s="95" t="str">
        <f>IF(SP_SUL!AB385="","*",SP_SUL!AB385)</f>
        <v>FIXO</v>
      </c>
      <c r="I381" s="95" t="str">
        <f>IF(SP_SUL!AC385="","*",SP_SUL!AC385)</f>
        <v>*</v>
      </c>
      <c r="J381" s="96">
        <f>IF(SP_SUL!AA385="","*",SP_SUL!AA385)</f>
        <v>1</v>
      </c>
      <c r="K381" s="97">
        <f>IF(SP_SUL!AD385="","*",SP_SUL!AD385)</f>
        <v>0.35416666666666669</v>
      </c>
    </row>
    <row r="382" spans="2:11" hidden="1">
      <c r="B382" s="94" t="str">
        <f>IF(SP_SUL!Y386="","*",SP_SUL!Y386)</f>
        <v>*</v>
      </c>
      <c r="C382" s="95">
        <f>IF(SP_SUL!B386="","*",SP_SUL!B386)</f>
        <v>46069</v>
      </c>
      <c r="D382" s="94" t="str">
        <f>IF(SP_SUL!D386="","*",SP_SUL!D386)</f>
        <v>V89</v>
      </c>
      <c r="E382" s="94" t="str">
        <f>IF(SP_SUL!H386="","*",SP_SUL!H386)</f>
        <v>102ZKW2</v>
      </c>
      <c r="F382" s="100" t="str">
        <f>IF(SP_SUL!M386="","*",SP_SUL!M386)</f>
        <v>ZKW-ZLU</v>
      </c>
      <c r="G382" s="95" t="str">
        <f>IF(SP_SUL!I386="","*",SP_SUL!I386)</f>
        <v>102ZKW2</v>
      </c>
      <c r="H382" s="95" t="str">
        <f>IF(SP_SUL!AB386="","*",SP_SUL!AB386)</f>
        <v>FIXO</v>
      </c>
      <c r="I382" s="95" t="str">
        <f>IF(SP_SUL!AC386="","*",SP_SUL!AC386)</f>
        <v>*</v>
      </c>
      <c r="J382" s="96">
        <f>IF(SP_SUL!AA386="","*",SP_SUL!AA386)</f>
        <v>1</v>
      </c>
      <c r="K382" s="97">
        <f>IF(SP_SUL!AD386="","*",SP_SUL!AD386)</f>
        <v>0.35416666666666669</v>
      </c>
    </row>
    <row r="383" spans="2:11" hidden="1">
      <c r="B383" s="94" t="str">
        <f>IF(SP_SUL!Y387="","*",SP_SUL!Y387)</f>
        <v>*</v>
      </c>
      <c r="C383" s="95">
        <f>IF(SP_SUL!B387="","*",SP_SUL!B387)</f>
        <v>46069</v>
      </c>
      <c r="D383" s="94" t="str">
        <f>IF(SP_SUL!D387="","*",SP_SUL!D387)</f>
        <v>CLEBISON (TP-728)</v>
      </c>
      <c r="E383" s="94" t="str">
        <f>IF(SP_SUL!H387="","*",SP_SUL!H387)</f>
        <v>-</v>
      </c>
      <c r="F383" s="100" t="str">
        <f>IF(SP_SUL!M387="","*",SP_SUL!M387)</f>
        <v>ZRB-ZEV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>
        <f>IF(SP_SUL!B388="","*",SP_SUL!B388)</f>
        <v>46069</v>
      </c>
      <c r="D384" s="94" t="str">
        <f>IF(SP_SUL!D388="","*",SP_SUL!D388)</f>
        <v>ISMAEL(TP-726)</v>
      </c>
      <c r="E384" s="94" t="str">
        <f>IF(SP_SUL!H388="","*",SP_SUL!H388)</f>
        <v>-</v>
      </c>
      <c r="F384" s="100" t="str">
        <f>IF(SP_SUL!M388="","*",SP_SUL!M388)</f>
        <v>ZRB-ZEV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>
        <f>IF(SP_SUL!B390="","*",SP_SUL!B390)</f>
        <v>46069</v>
      </c>
      <c r="D386" s="94" t="str">
        <f>IF(SP_SUL!D390="","*",SP_SUL!D390)</f>
        <v>MATEUS (TP-809)</v>
      </c>
      <c r="E386" s="94" t="str">
        <f>IF(SP_SUL!H390="","*",SP_SUL!H390)</f>
        <v>-</v>
      </c>
      <c r="F386" s="100" t="str">
        <f>IF(SP_SUL!M390="","*",SP_SUL!M390)</f>
        <v>ZWI-ZEM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-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>
        <f>IF(SP_SUL!B391="","*",SP_SUL!B391)</f>
        <v>46069</v>
      </c>
      <c r="D387" s="94" t="str">
        <f>IF(SP_SUL!D391="","*",SP_SUL!D391)</f>
        <v>ADENISON (TP-810)</v>
      </c>
      <c r="E387" s="94" t="str">
        <f>IF(SP_SUL!H391="","*",SP_SUL!H391)</f>
        <v>-</v>
      </c>
      <c r="F387" s="100" t="str">
        <f>IF(SP_SUL!M391="","*",SP_SUL!M391)</f>
        <v>ZWI-ZEM</v>
      </c>
      <c r="G387" s="95" t="str">
        <f>IF(SP_SUL!I391="","*",SP_SUL!I391)</f>
        <v>-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-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>
        <f>IF(SP_SUL!B392="","*",SP_SUL!B392)</f>
        <v>46069</v>
      </c>
      <c r="D388" s="94" t="str">
        <f>IF(SP_SUL!D392="","*",SP_SUL!D392)</f>
        <v>JACIANO (TF-674)</v>
      </c>
      <c r="E388" s="94" t="str">
        <f>IF(SP_SUL!H392="","*",SP_SUL!H392)</f>
        <v>-</v>
      </c>
      <c r="F388" s="100" t="str">
        <f>IF(SP_SUL!M392="","*",SP_SUL!M392)</f>
        <v>ZEZ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-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>
        <f>IF(SP_SUL!B393="","*",SP_SUL!B393)</f>
        <v>46069</v>
      </c>
      <c r="D389" s="94" t="str">
        <f>IF(SP_SUL!D393="","*",SP_SUL!D393)</f>
        <v>A84</v>
      </c>
      <c r="E389" s="94" t="str">
        <f>IF(SP_SUL!H393="","*",SP_SUL!H393)</f>
        <v>ZEV-2</v>
      </c>
      <c r="F389" s="100" t="str">
        <f>IF(SP_SUL!M393="","*",SP_SUL!M393)</f>
        <v>ZEV-ZPT</v>
      </c>
      <c r="G389" s="95" t="str">
        <f>IF(SP_SUL!I393="","*",SP_SUL!I393)</f>
        <v>ZPT109</v>
      </c>
      <c r="H389" s="95" t="str">
        <f>IF(SP_SUL!AB393="","*",SP_SUL!AB393)</f>
        <v>FIXO</v>
      </c>
      <c r="I389" s="95" t="str">
        <f>IF(SP_SUL!AC393="","*",SP_SUL!AC393)</f>
        <v>*</v>
      </c>
      <c r="J389" s="96">
        <f>IF(SP_SUL!AA393="","*",SP_SUL!AA393)</f>
        <v>1</v>
      </c>
      <c r="K389" s="97">
        <f>IF(SP_SUL!AD393="","*",SP_SUL!AD393)</f>
        <v>0.29166666666666669</v>
      </c>
    </row>
    <row r="390" spans="2:11" hidden="1">
      <c r="B390" s="94" t="str">
        <f>IF(SP_SUL!Y394="","*",SP_SUL!Y394)</f>
        <v>*</v>
      </c>
      <c r="C390" s="95">
        <f>IF(SP_SUL!B394="","*",SP_SUL!B394)</f>
        <v>46069</v>
      </c>
      <c r="D390" s="94" t="str">
        <f>IF(SP_SUL!D394="","*",SP_SUL!D394)</f>
        <v>W61</v>
      </c>
      <c r="E390" s="94" t="str">
        <f>IF(SP_SUL!H394="","*",SP_SUL!H394)</f>
        <v>K67ZEV2</v>
      </c>
      <c r="F390" s="100" t="str">
        <f>IF(SP_SUL!M394="","*",SP_SUL!M394)</f>
        <v>ZXW-ZGP</v>
      </c>
      <c r="G390" s="95" t="str">
        <f>IF(SP_SUL!I394="","*",SP_SUL!I394)</f>
        <v>K67ZEV2</v>
      </c>
      <c r="H390" s="95" t="str">
        <f>IF(SP_SUL!AB394="","*",SP_SUL!AB394)</f>
        <v>FIXO</v>
      </c>
      <c r="I390" s="95" t="str">
        <f>IF(SP_SUL!AC394="","*",SP_SUL!AC394)</f>
        <v>-</v>
      </c>
      <c r="J390" s="96">
        <f>IF(SP_SUL!AA394="","*",SP_SUL!AA394)</f>
        <v>1</v>
      </c>
      <c r="K390" s="97">
        <f>IF(SP_SUL!AD394="","*",SP_SUL!AD394)</f>
        <v>0.3125</v>
      </c>
    </row>
    <row r="391" spans="2:11" hidden="1">
      <c r="B391" s="94" t="str">
        <f>IF(SP_SUL!Y395="","*",SP_SUL!Y395)</f>
        <v>*</v>
      </c>
      <c r="C391" s="95">
        <f>IF(SP_SUL!B395="","*",SP_SUL!B395)</f>
        <v>46069</v>
      </c>
      <c r="D391" s="94" t="str">
        <f>IF(SP_SUL!D395="","*",SP_SUL!D395)</f>
        <v>W62</v>
      </c>
      <c r="E391" s="94" t="str">
        <f>IF(SP_SUL!H395="","*",SP_SUL!H395)</f>
        <v>ZDRZPT</v>
      </c>
      <c r="F391" s="100" t="str">
        <f>IF(SP_SUL!M395="","*",SP_SUL!M395)</f>
        <v>ZXW-ZGP</v>
      </c>
      <c r="G391" s="95" t="str">
        <f>IF(SP_SUL!I395="","*",SP_SUL!I395)</f>
        <v>ZDRZPT</v>
      </c>
      <c r="H391" s="95" t="str">
        <f>IF(SP_SUL!AB395="","*",SP_SUL!AB395)</f>
        <v>FIXO</v>
      </c>
      <c r="I391" s="95" t="str">
        <f>IF(SP_SUL!AC395="","*",SP_SUL!AC395)</f>
        <v>*</v>
      </c>
      <c r="J391" s="96">
        <f>IF(SP_SUL!AA395="","*",SP_SUL!AA395)</f>
        <v>1</v>
      </c>
      <c r="K391" s="97">
        <f>IF(SP_SUL!AD395="","*",SP_SUL!AD395)</f>
        <v>0.3125</v>
      </c>
    </row>
    <row r="392" spans="2:11" hidden="1">
      <c r="B392" s="94" t="str">
        <f>IF(SP_SUL!Y396="","*",SP_SUL!Y396)</f>
        <v>*</v>
      </c>
      <c r="C392" s="95">
        <f>IF(SP_SUL!B396="","*",SP_SUL!B396)</f>
        <v>46069</v>
      </c>
      <c r="D392" s="94" t="str">
        <f>IF(SP_SUL!D396="","*",SP_SUL!D396)</f>
        <v>EXPANSÃO TURMA 1</v>
      </c>
      <c r="E392" s="94" t="str">
        <f>IF(SP_SUL!H396="","*",SP_SUL!H396)</f>
        <v>-</v>
      </c>
      <c r="F392" s="100" t="str">
        <f>IF(SP_SUL!M396="","*",SP_SUL!M396)</f>
        <v>PAT-ZGM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4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00B6560E-769F-4A3E-82DA-F9B0212F82D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2026-02-14T18:59:37Z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