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74" documentId="8_{B6337239-1A00-434D-AAD0-422EA1FEB5AE}" xr6:coauthVersionLast="47" xr6:coauthVersionMax="47" xr10:uidLastSave="{98E82375-D69D-4D58-8FA0-64B9C3898A1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68" i="1" l="1"/>
  <c r="BQ368" i="1" s="1"/>
  <c r="BR369" i="1"/>
  <c r="BQ369" i="1" s="1"/>
  <c r="BR370" i="1"/>
  <c r="BQ370" i="1" s="1"/>
  <c r="BR371" i="1"/>
  <c r="BQ371" i="1" s="1"/>
  <c r="AY368" i="1"/>
  <c r="AY369" i="1"/>
  <c r="AY370" i="1"/>
  <c r="Q378" i="12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T374" i="1" a="1"/>
  <c r="T374" i="1"/>
  <c r="S375" i="1" a="1"/>
  <c r="S375" i="1"/>
  <c r="T375" i="1" a="1"/>
  <c r="T375" i="1"/>
  <c r="S376" i="1" a="1"/>
  <c r="S376" i="1"/>
  <c r="T376" i="1" a="1"/>
  <c r="T376" i="1"/>
  <c r="S377" i="1" a="1"/>
  <c r="S377" i="1"/>
  <c r="T377" i="1" a="1"/>
  <c r="T377" i="1"/>
  <c r="S378" i="1" a="1"/>
  <c r="S378" i="1"/>
  <c r="T378" i="1" a="1"/>
  <c r="T378" i="1"/>
  <c r="S379" i="1" a="1"/>
  <c r="S379" i="1"/>
  <c r="T379" i="1" a="1"/>
  <c r="T379" i="1"/>
  <c r="S380" i="1" a="1"/>
  <c r="S380" i="1"/>
  <c r="T380" i="1" a="1"/>
  <c r="T380" i="1"/>
  <c r="R374" i="1"/>
  <c r="R375" i="1"/>
  <c r="R376" i="1"/>
  <c r="R377" i="1"/>
  <c r="R378" i="1"/>
  <c r="R379" i="1"/>
  <c r="R380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N380" i="1" a="1"/>
  <c r="N380" i="1" s="1"/>
  <c r="M380" i="1" a="1"/>
  <c r="M380" i="1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 s="1"/>
  <c r="AM104" i="1" s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 s="1"/>
  <c r="M107" i="1" a="1"/>
  <c r="M107" i="1" s="1"/>
  <c r="AM107" i="1" s="1"/>
  <c r="N107" i="1" a="1"/>
  <c r="N107" i="1" s="1"/>
  <c r="H108" i="1" a="1"/>
  <c r="H108" i="1" s="1"/>
  <c r="AK108" i="1" s="1"/>
  <c r="K110" i="11" s="1"/>
  <c r="M108" i="1" a="1"/>
  <c r="M108" i="1" s="1"/>
  <c r="AM108" i="1" s="1"/>
  <c r="N108" i="1" a="1"/>
  <c r="N108" i="1" s="1"/>
  <c r="L106" i="12" s="1"/>
  <c r="M110" i="1" a="1"/>
  <c r="M110" i="1" s="1"/>
  <c r="AM110" i="1" s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 s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N378" i="1" a="1"/>
  <c r="N378" i="1" s="1"/>
  <c r="L377" i="12" s="1"/>
  <c r="D377" i="12"/>
  <c r="E377" i="12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4" i="12" l="1"/>
  <c r="AN106" i="1"/>
  <c r="L117" i="12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<sst xmlns="http://schemas.openxmlformats.org/spreadsheetml/2006/main" count="9866" uniqueCount="2018">
  <si>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</si>
  <si>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</si>
  <si>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</si>
  <si>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</si>
  <si>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</si>
  <si>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</si>
  <si>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</si>
  <si>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</si>
  <si>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</si>
  <si>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</si>
  <si>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</si>
  <si>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</si>
  <si>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</si>
  <si>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</si>
  <si>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</si>
  <si>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</si>
  <si>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</si>
  <si>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</si>
  <si>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</si>
  <si>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</si>
  <si>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</si>
  <si>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</si>
  <si>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</si>
  <si>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</si>
  <si>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</si>
  <si>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</si>
  <si>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</si>
  <si>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</si>
  <si>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</si>
  <si>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</si>
  <si>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</si>
  <si>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</si>
  <si>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</si>
  <si>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</si>
  <si>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</si>
  <si>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</si>
  <si>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</si>
  <si>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</si>
  <si>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</si>
  <si>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</si>
  <si>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</si>
  <si>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</si>
  <si>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</si>
  <si>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</si>
  <si>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</si>
  <si>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</si>
  <si>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</si>
  <si>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</si>
  <si>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</si>
  <si>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</si>
  <si>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</si>
  <si>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</si>
  <si>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</si>
  <si>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</si>
  <si>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</si>
  <si>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</si>
  <si>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</si>
  <si>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</si>
  <si>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</si>
  <si>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</si>
  <si>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</si>
  <si>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</si>
  <si>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</si>
  <si>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</si>
  <si>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</si>
  <si>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</si>
  <si>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</si>
  <si>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</si>
  <si>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</si>
  <si>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</si>
  <si>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</si>
  <si>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</si>
  <si>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</si>
  <si>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</si>
  <si>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</si>
  <si>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</si>
  <si>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</si>
  <si>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</si>
  <si>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</si>
  <si>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</si>
  <si>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</si>
  <si>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</si>
  <si>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</si>
  <si>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</si>
  <si>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</si>
  <si>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</si>
  <si>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</si>
  <si>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</si>
  <si>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</si>
  <si>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</si>
  <si>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</si>
  <si>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</si>
  <si>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</si>
  <si>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</si>
  <si>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</si>
  <si>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</si>
  <si>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</si>
  <si>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</si>
  <si>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</si>
  <si>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</si>
  <si>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</si>
  <si>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</si>
  <si>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</si>
  <si>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</si>
  <si>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</si>
  <si>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</si>
  <si>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</si>
  <si>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</si>
  <si>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</si>
  <si>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</si>
  <si>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</si>
  <si>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</si>
  <si>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</si>
  <si>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</si>
  <si>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</si>
  <si>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</si>
  <si>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</si>
  <si>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</si>
  <si>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</si>
  <si>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</si>
  <si>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</si>
  <si>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</si>
  <si>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</si>
  <si>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</si>
  <si>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</si>
  <si>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</si>
  <si>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</si>
  <si>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</si>
  <si>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</si>
  <si>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</si>
  <si>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</si>
  <si>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</si>
  <si>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</si>
  <si>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</si>
  <si>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</si>
  <si>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</si>
  <si>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</si>
  <si>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</si>
  <si>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</si>
  <si>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</si>
  <si>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</si>
  <si>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</si>
  <si>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</si>
  <si>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</si>
  <si>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</si>
  <si>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</si>
  <si>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</si>
  <si>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</si>
  <si>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</si>
  <si>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</si>
  <si>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</si>
  <si>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</si>
  <si>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</si>
  <si>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</si>
  <si>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</si>
  <si>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</si>
  <si>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</si>
  <si>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</si>
  <si>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</si>
  <si>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</si>
  <si>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</si>
  <si>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</si>
  <si>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</si>
  <si>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</si>
  <si>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</si>
  <si>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</si>
  <si>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</si>
  <si>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</si>
  <si>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</si>
  <si>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</si>
  <si>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</si>
  <si>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</si>
  <si>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</si>
  <si>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</si>
  <si>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</si>
  <si>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</si>
  <si>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</si>
  <si>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</si>
  <si>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</si>
  <si>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</si>
  <si>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</si>
  <si>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</si>
  <si>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</si>
  <si>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</si>
  <si>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</si>
  <si>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</si>
  <si>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</si>
  <si>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</si>
  <si>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</si>
  <si>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</si>
  <si>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</si>
  <si>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</si>
  <si>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</si>
  <si>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</si>
  <si>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</si>
  <si>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</si>
  <si>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</si>
  <si>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</si>
  <si>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</si>
  <si>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</si>
  <si>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</si>
  <si>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</si>
  <si>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</si>
  <si>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</si>
  <si>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</si>
  <si>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</si>
  <si>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</si>
  <si>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</si>
  <si>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</si>
  <si>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</si>
  <si>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</si>
  <si>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</si>
  <si>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</si>
  <si>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</si>
  <si>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</si>
  <si>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</si>
  <si>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</si>
  <si>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</si>
  <si>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</si>
  <si>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</si>
  <si>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</si>
  <si>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</si>
  <si>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</si>
  <si>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</si>
  <si>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</si>
  <si>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</si>
  <si>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</si>
  <si>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</si>
  <si>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</si>
  <si>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</si>
  <si>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</si>
  <si>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</si>
  <si>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</si>
  <si>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</si>
  <si>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</si>
  <si>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</si>
  <si>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</si>
  <si>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</si>
  <si>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</si>
  <si>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</si>
  <si>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</si>
  <si>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</si>
  <si>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</si>
  <si>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</si>
  <si>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</si>
  <si>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</si>
  <si>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</si>
  <si>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</si>
  <si>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</si>
  <si>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</si>
  <si>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</si>
  <si>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</si>
  <si>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</si>
  <si>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</si>
  <si>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</si>
  <si>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</si>
  <si>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</si>
  <si>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</si>
  <si>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</si>
  <si>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</si>
  <si>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</si>
  <si>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</si>
  <si>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</si>
  <si>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</si>
  <si>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</si>
  <si>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</si>
  <si>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</si>
  <si>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</si>
  <si>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</si>
  <si>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</si>
  <si>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</si>
  <si>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</si>
  <si>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</si>
  <si>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</si>
  <si>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</si>
  <si>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</si>
  <si>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</si>
  <si>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</si>
  <si>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</si>
  <si>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</si>
  <si>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</si>
  <si>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</si>
  <si>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</si>
  <si>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</si>
  <si>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</si>
  <si>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</si>
  <si>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</si>
  <si>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</si>
  <si>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</si>
  <si>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</si>
  <si>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</si>
  <si>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</si>
  <si>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</si>
  <si>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</si>
  <si>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</si>
  <si>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</si>
  <si>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</si>
  <si>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</si>
  <si>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</si>
  <si>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</si>
  <si>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</si>
  <si>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</si>
  <si>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</si>
  <si>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</si>
  <si>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</si>
  <si>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</si>
  <si>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</si>
  <si>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</si>
  <si>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</si>
  <si>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</si>
  <si>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</si>
  <si>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</si>
  <si>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</si>
  <si>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</si>
  <si>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</si>
  <si>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</si>
  <si>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</si>
  <si>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</si>
  <si>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</si>
  <si>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</si>
  <si>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</si>
  <si>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</si>
  <si>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</si>
  <si>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</si>
  <si>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</si>
  <si>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</si>
  <si>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</si>
  <si>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</si>
  <si>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</si>
  <si>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</si>
  <si>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</si>
  <si>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</si>
  <si>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</si>
  <si>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</si>
  <si>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</si>
  <si>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</si>
  <si>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</si>
  <si>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</si>
  <si>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</si>
  <si>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</si>
  <si>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</si>
  <si>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</si>
  <si>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</si>
  <si>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</si>
  <si>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</si>
  <si>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</si>
  <si>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</si>
  <si>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</si>
  <si>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</si>
  <si>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</si>
  <si>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</si>
  <si>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</si>
  <si>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</si>
  <si>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</si>
  <si>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</si>
  <si>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</si>
  <si>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</si>
  <si>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</si>
  <si>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</si>
  <si>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</si>
  <si>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</si>
  <si>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</si>
  <si>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</si>
  <si>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</si>
  <si>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</si>
  <si>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</si>
  <si>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</si>
  <si>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</si>
  <si>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</si>
  <si>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</si>
  <si>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</si>
  <si>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</si>
  <si>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</si>
  <si>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</si>
  <si>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</si>
  <si>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</si>
  <si>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</si>
  <si>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</si>
  <si>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</si>
  <si>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</si>
  <si>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</si>
  <si>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</si>
  <si>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</si>
  <si>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</si>
  <si>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</si>
  <si>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</si>
  <si>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</si>
  <si>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</si>
  <si>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</si>
  <si>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</si>
  <si>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</si>
  <si>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</si>
  <si>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</si>
  <si>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</si>
  <si>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</si>
  <si>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</si>
  <si>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</si>
  <si>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</si>
  <si>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</si>
  <si>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</si>
  <si>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</si>
  <si>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</si>
  <si>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</si>
  <si>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</si>
  <si>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</si>
  <si>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</si>
  <si>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</si>
  <si>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</si>
  <si>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</si>
  <si>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</si>
  <si>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</si>
  <si>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</si>
  <si>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</si>
  <si>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</si>
  <si>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</si>
  <si>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</si>
  <si>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</si>
  <si>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</si>
  <si>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</si>
  <si>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</si>
  <si>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</si>
  <si>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</si>
  <si>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</si>
  <si>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</si>
  <si>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</si>
  <si>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</si>
  <si>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</si>
  <si>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</si>
  <si>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</si>
  <si>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</si>
  <si>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</si>
  <si>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</si>
  <si>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</si>
  <si>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</si>
  <si>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</si>
  <si>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</si>
  <si>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</si>
  <si>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</si>
  <si>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</si>
  <si>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</si>
  <si>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</si>
  <si>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</si>
  <si>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</si>
  <si>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</si>
  <si>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</si>
  <si>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</si>
  <si>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</si>
  <si>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</si>
  <si>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</si>
  <si>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</si>
  <si>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</si>
  <si>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</si>
  <si>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</si>
  <si>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</si>
  <si>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</si>
  <si>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</si>
  <si>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</si>
  <si>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</si>
  <si>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</si>
  <si>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</si>
  <si>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</si>
  <si>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</si>
  <si>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</si>
  <si>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</si>
  <si>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</si>
  <si>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</si>
  <si>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</si>
  <si>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</si>
  <si>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</si>
  <si>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</si>
  <si>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</si>
  <si>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</si>
  <si>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</si>
  <si>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</si>
  <si>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</si>
  <si>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</si>
  <si>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</si>
  <si>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</si>
  <si>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</si>
  <si>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</si>
  <si>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</si>
  <si>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</si>
  <si>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</si>
  <si>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</si>
  <si>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</si>
  <si>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</si>
  <si>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</si>
  <si>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</si>
  <si>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</si>
  <si>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</si>
  <si>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</si>
  <si>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</si>
  <si>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</si>
  <si>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</si>
  <si>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</si>
  <si>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</si>
  <si>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</si>
  <si>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</si>
  <si>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</si>
  <si>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</si>
  <si>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</si>
  <si>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</si>
  <si>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</si>
  <si>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</si>
  <si>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</si>
  <si>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</si>
  <si>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</si>
  <si>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</si>
  <si>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</si>
  <si>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</si>
  <si>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</si>
  <si>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</si>
  <si>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</si>
  <si>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</si>
  <si>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</si>
  <si>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</si>
  <si>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</si>
  <si>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</si>
  <si>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</si>
  <si>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</si>
  <si>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</si>
  <si>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</si>
  <si>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</si>
  <si>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</si>
  <si>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</si>
  <si>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</si>
  <si>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</si>
  <si>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</si>
  <si>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</si>
  <si>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</si>
  <si>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</si>
  <si>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</si>
  <si>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</si>
  <si>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</si>
  <si>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</si>
  <si>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</si>
  <si>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</si>
  <si>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</si>
  <si>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</si>
  <si>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</si>
  <si>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</si>
  <si>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</si>
  <si>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</si>
  <si>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</si>
  <si>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</si>
  <si>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</si>
  <si>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</si>
  <si>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</si>
  <si>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</si>
  <si>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</si>
  <si>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</si>
  <si>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</si>
  <si>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</si>
  <si>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</si>
  <si>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</si>
  <si>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</si>
  <si>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</si>
  <si>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</si>
  <si>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</si>
  <si>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</si>
  <si>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</si>
  <si>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</si>
  <si>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</si>
  <si>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</si>
  <si>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</si>
  <si>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</si>
  <si>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</si>
  <si>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</si>
  <si>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</si>
  <si>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</si>
  <si>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</si>
  <si>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</si>
  <si>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</si>
  <si>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</si>
  <si>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</si>
  <si>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</si>
  <si>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</si>
  <si>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</si>
  <si>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</si>
  <si>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</si>
  <si>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</si>
  <si>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</si>
  <si>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</si>
  <si>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</si>
  <si>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</si>
  <si>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</si>
  <si>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</si>
  <si>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</si>
  <si>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</si>
  <si>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</si>
  <si>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</si>
  <si>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</si>
  <si>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</si>
  <si>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</si>
  <si>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</si>
  <si>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</si>
  <si>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</si>
  <si>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</si>
  <si>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</si>
  <si>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</si>
  <si>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</si>
  <si>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</si>
  <si>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</si>
  <si>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</si>
  <si>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</si>
  <si>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</si>
  <si>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</si>
  <si>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</si>
  <si>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</si>
  <si>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</si>
  <si>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</si>
  <si>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</si>
  <si>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</si>
  <si>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</si>
  <si>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</si>
  <si>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</si>
  <si>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</si>
  <si>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</si>
  <si>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</si>
  <si>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</si>
  <si>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</si>
  <si>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</si>
  <si>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</si>
  <si>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</si>
  <si>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</si>
  <si>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</si>
  <si>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</si>
  <si>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</si>
  <si>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</si>
  <si>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</si>
  <si>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</si>
  <si>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</si>
  <si>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</si>
  <si>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</si>
  <si>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</si>
  <si>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</si>
  <si>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</si>
  <si>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</si>
  <si>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</si>
  <si>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</si>
  <si>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</si>
  <si>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</si>
  <si>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</si>
  <si>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</si>
  <si>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</si>
  <si>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</si>
  <si>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</si>
  <si>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</si>
  <si>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</si>
  <si>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</si>
  <si>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</si>
  <si>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</si>
  <si>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</si>
  <si>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</si>
  <si>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</si>
  <si>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</si>
  <si>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</si>
  <si>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</si>
  <si>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</si>
  <si>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</si>
  <si>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</si>
  <si>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</si>
  <si>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</si>
  <si>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</si>
  <si>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</si>
  <si>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</si>
  <si>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</si>
  <si>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</si>
  <si>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</si>
  <si>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</si>
  <si>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</si>
  <si>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</si>
  <si>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</si>
  <si>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</si>
  <si>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</si>
  <si>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</si>
  <si>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</si>
  <si>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</si>
  <si>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</si>
  <si>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</si>
  <si>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</si>
  <si>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</si>
  <si>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</si>
  <si>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</si>
  <si>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</si>
  <si>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</si>
  <si>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</si>
  <si>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</si>
  <si>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</si>
  <si>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</si>
  <si>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</si>
  <si>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</si>
  <si>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</si>
  <si>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</si>
  <si>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</si>
  <si>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</si>
  <si>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</si>
  <si>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</si>
  <si>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</si>
  <si>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</si>
  <si>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</si>
  <si>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</si>
  <si>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</si>
  <si>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</si>
  <si>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</si>
  <si>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</si>
  <si>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</si>
  <si>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</si>
  <si>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</si>
  <si>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</si>
  <si>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</si>
  <si>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</si>
  <si>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</si>
  <si>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</si>
  <si>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</si>
  <si>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</si>
  <si>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</si>
  <si>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</si>
  <si>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</si>
  <si>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</si>
  <si>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</si>
  <si>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</si>
  <si>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</si>
  <si>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</si>
  <si>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</si>
  <si>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</si>
  <si>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</si>
  <si>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</si>
  <si>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</si>
  <si>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</si>
  <si>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</si>
  <si>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</si>
  <si>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</si>
  <si>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</si>
  <si>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</si>
  <si>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</si>
  <si>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</si>
  <si>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</si>
  <si>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</si>
  <si>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</si>
  <si>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</si>
  <si>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</si>
  <si>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</si>
  <si>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</si>
  <si>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</si>
  <si>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</si>
  <si>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</si>
  <si>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</si>
  <si>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</si>
  <si>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</si>
  <si>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</si>
  <si>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</si>
  <si>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</si>
  <si>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</si>
  <si>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</si>
  <si>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</si>
  <si>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</si>
  <si>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</si>
  <si>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</si>
  <si>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</si>
  <si>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</si>
  <si>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</si>
  <si>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</si>
  <si>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</si>
  <si>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</si>
  <si>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</si>
  <si>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</si>
  <si>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</si>
  <si>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</si>
  <si>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</si>
  <si>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</si>
  <si>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</si>
  <si>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</si>
  <si>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</si>
  <si>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</si>
  <si>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</si>
  <si>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</si>
  <si>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</si>
  <si>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</si>
  <si>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</si>
  <si>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</si>
  <si>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</si>
  <si>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</si>
  <si>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</si>
  <si>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</si>
  <si>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</si>
  <si>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</si>
  <si>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</si>
  <si>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</si>
  <si>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</si>
  <si>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</si>
  <si>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</si>
  <si>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</si>
  <si>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</si>
  <si>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</si>
  <si>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</si>
  <si>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</si>
  <si>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</si>
  <si>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</si>
  <si>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</si>
  <si>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</si>
  <si>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</si>
  <si>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</si>
  <si>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</si>
  <si>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</si>
  <si>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</si>
  <si>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</si>
  <si>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</si>
  <si>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</si>
  <si>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</si>
  <si>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</si>
  <si>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</si>
  <si>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</si>
  <si>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</si>
  <si>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</si>
  <si>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</si>
  <si>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</si>
  <si>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</si>
  <si>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</si>
  <si>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</si>
  <si>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</si>
  <si>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</si>
  <si>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</si>
  <si>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</si>
  <si>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</si>
  <si>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</si>
  <si>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</si>
  <si>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</si>
  <si>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</si>
  <si>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</si>
  <si>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</si>
  <si>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</si>
  <si>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</si>
  <si>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</si>
  <si>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</si>
  <si>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</si>
  <si>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</si>
  <si>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</si>
  <si>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</si>
  <si>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</si>
  <si>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</si>
  <si>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</si>
  <si>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</si>
  <si>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</si>
  <si>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</si>
  <si>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</si>
  <si>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</si>
  <si>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</si>
  <si>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</si>
  <si>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</si>
  <si>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</si>
  <si>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</si>
  <si>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</si>
  <si>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</si>
  <si>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</si>
  <si>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</si>
  <si>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</si>
  <si>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</si>
  <si>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</si>
  <si>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</si>
  <si>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</si>
  <si>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</si>
  <si>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</si>
  <si>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</si>
  <si>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</si>
  <si>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</si>
  <si>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</si>
  <si>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</si>
  <si>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</si>
  <si>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</si>
  <si>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</si>
  <si>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</si>
  <si>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</si>
  <si>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</si>
  <si>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</si>
  <si>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</si>
  <si>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</si>
  <si>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</si>
  <si>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</si>
  <si>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</si>
  <si>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</si>
  <si>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</si>
  <si>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</si>
  <si>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</si>
  <si>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</si>
  <si>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</si>
  <si>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</si>
  <si>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</si>
  <si>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</si>
  <si>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</si>
  <si>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</si>
  <si>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</si>
  <si>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</si>
  <si>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</si>
  <si>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</si>
  <si>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</si>
  <si>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</si>
  <si>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</si>
  <si>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</si>
  <si>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</si>
  <si>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</si>
  <si>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</si>
  <si>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</si>
  <si>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</si>
  <si>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</si>
  <si>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</si>
  <si>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</si>
  <si>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</si>
  <si>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</si>
  <si>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</si>
  <si>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</si>
  <si>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</si>
  <si>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</si>
  <si>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</si>
  <si>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</si>
  <si>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</si>
  <si>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</si>
  <si>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</si>
  <si>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</si>
  <si>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</si>
  <si>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</si>
  <si>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</si>
  <si>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</si>
  <si>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</si>
  <si>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</si>
  <si>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</si>
  <si>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</si>
  <si>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</si>
  <si>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</si>
  <si>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</si>
  <si>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</si>
  <si>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</si>
  <si>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</si>
  <si>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</si>
  <si>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</si>
  <si>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</si>
  <si>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</si>
  <si>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</si>
  <si>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</si>
  <si>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</si>
  <si>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</si>
  <si>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</si>
  <si>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</si>
  <si>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</si>
  <si>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</si>
  <si>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</si>
  <si>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</si>
  <si>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</si>
  <si>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</si>
  <si>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</si>
  <si>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</si>
  <si>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</si>
  <si>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</si>
  <si>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</si>
  <si>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</si>
  <si>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</si>
  <si>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</si>
  <si>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</si>
  <si>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</si>
  <si>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</si>
  <si>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</si>
  <si>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</si>
  <si>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</si>
  <si>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</si>
  <si>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</si>
  <si>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</si>
  <si>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</si>
  <si>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</si>
  <si>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</si>
  <si>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</si>
  <si>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</si>
  <si>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</si>
  <si>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</si>
  <si>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</si>
  <si>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</si>
  <si>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</si>
  <si>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</si>
  <si>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</si>
  <si>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</si>
  <si>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</si>
  <si>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</si>
  <si>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</si>
  <si>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</si>
  <si>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</si>
  <si>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</si>
  <si>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</si>
  <si>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</si>
  <si>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</si>
  <si>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</si>
  <si>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</si>
  <si>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</si>
  <si>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</si>
  <si>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</si>
  <si>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</si>
  <si>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</si>
  <si>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</si>
  <si>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</si>
  <si>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</si>
  <si>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</si>
  <si>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</si>
  <si>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</si>
  <si>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</si>
  <si>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</si>
  <si>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</si>
  <si>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</si>
  <si>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</si>
  <si>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</si>
  <si>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</si>
  <si>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</si>
  <si>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</si>
  <si>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</si>
  <si>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</si>
  <si>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</si>
  <si>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</si>
  <si>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</si>
  <si>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</si>
  <si>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</si>
  <si>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</si>
  <si>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</si>
  <si>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</si>
  <si>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</si>
  <si>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</si>
  <si>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</si>
  <si>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</si>
  <si>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</si>
  <si>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</si>
  <si>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</si>
  <si>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</si>
  <si>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</si>
  <si>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</si>
  <si>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</si>
  <si>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</si>
  <si>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</si>
  <si>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</si>
  <si>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</si>
  <si>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</si>
  <si>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</si>
  <si>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</si>
  <si>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</si>
  <si>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</si>
  <si>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</si>
  <si>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</si>
  <si>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</si>
  <si>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</si>
  <si>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</si>
  <si>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</si>
  <si>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</si>
  <si>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</si>
  <si>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</si>
  <si>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</si>
  <si>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</si>
  <si>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</si>
  <si>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</si>
  <si>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</si>
  <si>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</si>
  <si>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</si>
  <si>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</si>
  <si>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</si>
  <si>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</si>
  <si>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</si>
  <si>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</si>
  <si>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</si>
  <si>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</si>
  <si>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</si>
  <si>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</si>
  <si>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</si>
  <si>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</si>
  <si>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</si>
  <si>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</si>
  <si>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</si>
  <si>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</si>
  <si>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</si>
  <si>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</si>
  <si>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</si>
  <si>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</si>
  <si>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</si>
  <si>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</si>
  <si>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</si>
  <si>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</si>
  <si>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</si>
  <si>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</si>
  <si>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</si>
  <si>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</si>
  <si>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</si>
  <si>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</si>
  <si>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</si>
  <si>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</si>
  <si>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</si>
  <si>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</si>
  <si>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</si>
  <si>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</si>
  <si>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</si>
  <si>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</si>
  <si>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</si>
  <si>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</si>
  <si>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</si>
  <si>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</si>
  <si>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</si>
  <si>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</si>
  <si>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</si>
  <si>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</si>
  <si>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</si>
  <si>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</si>
  <si>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</si>
  <si>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</si>
  <si>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</si>
  <si>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</si>
  <si>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</si>
  <si>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</si>
  <si>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</si>
  <si>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</si>
  <si>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</si>
  <si>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</si>
  <si>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</si>
  <si>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</si>
  <si>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</si>
  <si>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</si>
  <si>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</si>
  <si>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</si>
  <si>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</si>
  <si>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</si>
  <si>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</si>
  <si>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</si>
  <si>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</si>
  <si>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</si>
  <si>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</si>
  <si>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</si>
  <si>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</si>
  <si>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</si>
  <si>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</si>
  <si>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</si>
  <si>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</si>
  <si>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</si>
  <si>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</si>
  <si>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</si>
  <si>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</si>
  <si>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</si>
  <si>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</si>
  <si>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</si>
  <si>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</si>
  <si>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</si>
  <si>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</si>
  <si>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</si>
  <si>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</si>
  <si>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</si>
  <si>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</si>
  <si>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</si>
  <si>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</si>
  <si>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</si>
  <si>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</si>
  <si>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</si>
  <si>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</si>
  <si>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</si>
  <si>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</si>
  <si>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</si>
  <si>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</si>
  <si>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</si>
  <si>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</si>
  <si>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</si>
  <si>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</si>
  <si>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</si>
  <si>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</si>
  <si>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</si>
  <si>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</si>
  <si>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</si>
  <si>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</si>
  <si>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</si>
  <si>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</si>
  <si>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</si>
  <si>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</si>
  <si>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</si>
  <si>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</si>
  <si>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</si>
  <si>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</si>
  <si>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</si>
  <si>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</si>
  <si>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</si>
  <si>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</si>
  <si>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</si>
  <si>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</si>
  <si>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</si>
  <si>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</si>
  <si>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</si>
  <si>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</si>
  <si>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</si>
  <si>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</si>
  <si>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</si>
  <si>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</si>
  <si>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</si>
  <si>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</si>
  <si>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</si>
  <si>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</si>
  <si>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</si>
  <si>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</si>
  <si>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</si>
  <si>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</si>
  <si>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</si>
  <si>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</si>
  <si>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</si>
  <si>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</si>
  <si>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</si>
  <si>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</si>
  <si>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</si>
  <si>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</si>
  <si>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</si>
  <si>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</si>
  <si>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</si>
  <si>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</si>
  <si>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</si>
  <si>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</si>
  <si>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</si>
  <si>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</si>
  <si>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</si>
  <si>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</si>
  <si>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</si>
  <si>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</si>
  <si>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</si>
  <si>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</si>
  <si>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</si>
  <si>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</si>
  <si>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</si>
  <si>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</si>
  <si>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</si>
  <si>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</si>
  <si>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</si>
  <si>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</si>
  <si>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</si>
  <si>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</si>
  <si>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</si>
  <si>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</si>
  <si>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</si>
  <si>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</si>
  <si>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</si>
  <si>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</si>
  <si>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</si>
  <si>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</si>
  <si>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</si>
  <si>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</si>
  <si>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</si>
  <si>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</si>
  <si>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</si>
  <si>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</si>
  <si>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</si>
  <si>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</si>
  <si>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</si>
  <si>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</si>
  <si>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</si>
  <si>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</si>
  <si>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</si>
  <si>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</si>
  <si>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</si>
  <si>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</si>
  <si>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</si>
  <si>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</si>
  <si>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</si>
  <si>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</si>
  <si>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</si>
  <si>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</si>
  <si>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</si>
  <si>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</si>
  <si>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</si>
  <si>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</si>
  <si>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</si>
  <si>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</si>
  <si>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</si>
  <si>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</si>
  <si>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</si>
  <si>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</si>
  <si>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</si>
  <si>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</si>
  <si>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</si>
  <si>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</si>
  <si>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</si>
  <si>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</si>
  <si>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</si>
  <si>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</si>
  <si>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</si>
  <si>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</si>
  <si>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</si>
  <si>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</si>
  <si>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</si>
  <si>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</si>
  <si>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</si>
  <si>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</si>
  <si>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</si>
  <si>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</si>
  <si>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</si>
  <si>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</si>
  <si>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</si>
  <si>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</si>
  <si>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</si>
  <si>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</si>
  <si>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</si>
  <si>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</si>
  <si>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</si>
  <si>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</si>
  <si>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</si>
  <si>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</si>
  <si>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</si>
  <si>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</si>
  <si>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</si>
  <si>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</si>
  <si>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</si>
  <si>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</si>
  <si>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</si>
  <si>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</si>
  <si>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</si>
  <si>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</si>
  <si>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</si>
  <si>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</si>
  <si>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</si>
  <si>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</si>
  <si>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</si>
  <si>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</si>
  <si>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</si>
  <si>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</si>
  <si>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</si>
  <si>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</si>
  <si>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</si>
  <si>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</si>
  <si>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</si>
  <si>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</si>
  <si>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</si>
  <si>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</si>
  <si>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</si>
  <si>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</si>
  <si>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</si>
  <si>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</si>
  <si>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</si>
  <si>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</si>
  <si>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</si>
  <si>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</si>
  <si>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</si>
  <si>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</si>
  <si>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</si>
  <si>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</si>
  <si>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</si>
  <si>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</si>
  <si>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</si>
  <si>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</si>
  <si>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</si>
  <si>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</si>
  <si>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</si>
  <si>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</si>
  <si>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</si>
  <si>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</si>
  <si>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</si>
  <si>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</si>
  <si>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</si>
  <si>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</si>
  <si>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</si>
  <si>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</si>
  <si>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</si>
  <si>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</si>
  <si>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</si>
  <si>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</si>
  <si>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</si>
  <si>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</si>
  <si>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</si>
  <si>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</si>
  <si>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</si>
  <si>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</si>
  <si>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</si>
  <si>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</si>
  <si>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</si>
  <si>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</si>
  <si>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</si>
  <si>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</si>
  <si>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</si>
  <si>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</si>
  <si>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</si>
  <si>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</si>
  <si>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</si>
  <si>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</si>
  <si>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</si>
  <si>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</si>
  <si>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</si>
  <si>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</si>
  <si>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</si>
  <si>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</si>
  <si>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</si>
  <si>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</si>
  <si>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</si>
  <si>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</si>
  <si>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</si>
  <si>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</si>
  <si>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</si>
  <si>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</si>
  <si>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</si>
  <si>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</si>
  <si>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</si>
  <si>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</si>
  <si>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</si>
  <si>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</si>
  <si>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</si>
  <si>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</si>
  <si>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</si>
  <si>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</si>
  <si>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</si>
  <si>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</si>
  <si>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</si>
  <si>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</si>
  <si>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</si>
  <si>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</si>
  <si>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</si>
  <si>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</si>
  <si>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</si>
  <si>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</si>
  <si>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</si>
  <si>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</si>
  <si>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</si>
  <si>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</si>
  <si>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</si>
  <si>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</si>
  <si>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</si>
  <si>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</si>
  <si>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</si>
  <si>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</si>
  <si>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</si>
  <si>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</si>
  <si>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</si>
  <si>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</si>
  <si>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</si>
  <si>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</si>
  <si>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</si>
  <si>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</si>
  <si>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</si>
  <si>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</si>
  <si>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</si>
  <si>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</si>
  <si>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</si>
  <si>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</si>
  <si>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</si>
  <si>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</si>
  <si>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</si>
  <si>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</si>
  <si>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</si>
  <si>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</si>
  <si>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</si>
  <si>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</si>
  <si>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</si>
  <si>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</si>
  <si>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</si>
  <si>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</si>
  <si>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</si>
  <si>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</si>
  <si>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</si>
  <si>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</si>
  <si>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</si>
  <si>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</si>
  <si>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</si>
  <si>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</si>
  <si>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</si>
  <si>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</si>
  <si>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</si>
  <si>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</si>
  <si>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</si>
  <si>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</si>
  <si>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</si>
  <si>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</si>
  <si>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</si>
  <si>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</si>
  <si>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</si>
  <si>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</si>
  <si>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</si>
  <si>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</si>
  <si>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</si>
  <si>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</si>
  <si>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</si>
  <si>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</si>
  <si>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</si>
  <si>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</si>
  <si>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</si>
  <si>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</si>
  <si>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</si>
  <si>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</si>
  <si>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</si>
  <si>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</si>
  <si>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</si>
  <si>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</si>
  <si>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</si>
  <si>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</si>
  <si>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</si>
  <si>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</si>
  <si>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</si>
  <si>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</si>
  <si>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</si>
  <si>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</si>
  <si>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</si>
  <si>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</si>
  <si>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</si>
  <si>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</si>
  <si>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</si>
  <si>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</si>
  <si>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</si>
  <si>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</si>
  <si>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</si>
  <si>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</si>
  <si>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</si>
  <si>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</si>
  <si>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</si>
  <si>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</si>
  <si>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</si>
  <si>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</si>
  <si>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</si>
  <si>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</si>
  <si>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</si>
  <si>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</si>
  <si>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</si>
  <si>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</si>
  <si>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</si>
  <si>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</si>
  <si>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</si>
  <si>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</si>
  <si>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</si>
  <si>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</si>
  <si>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</si>
  <si>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</si>
  <si>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</si>
  <si>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</si>
  <si>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</si>
  <si>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</si>
  <si>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</si>
  <si>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</si>
  <si>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</si>
  <si>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</si>
  <si>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</si>
  <si>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</si>
  <si>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</si>
  <si>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</si>
  <si>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</si>
  <si>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</si>
  <si>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</si>
  <si>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</si>
  <si>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</si>
  <si>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</si>
  <si>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</si>
  <si>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</si>
  <si>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</si>
  <si>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</si>
  <si>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</si>
  <si>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</si>
  <si>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</si>
  <si>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</si>
  <si>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</si>
  <si>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</si>
  <si>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</si>
  <si>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</si>
  <si>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</si>
  <si>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</si>
  <si>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</si>
  <si>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</si>
  <si>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</si>
  <si>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</si>
  <si>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</si>
  <si>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</si>
  <si>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</si>
  <si>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</si>
  <si>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</si>
  <si>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</si>
  <si>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</si>
  <si>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</si>
  <si>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</si>
  <si>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</si>
  <si>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</si>
  <si>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</si>
  <si>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</si>
  <si>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</si>
  <si>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</si>
  <si>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</si>
  <si>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</si>
  <si>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</si>
  <si>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</si>
  <si>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</si>
  <si>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</si>
  <si>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</si>
  <si>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</si>
  <si>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</si>
  <si>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</si>
  <si>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</si>
  <si>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</si>
  <si>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</si>
  <si>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</si>
  <si>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</si>
  <si>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</si>
  <si>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</si>
  <si>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</si>
  <si>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</si>
  <si>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</si>
  <si>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</si>
  <si>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</si>
  <si>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</si>
  <si>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</si>
  <si>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</si>
  <si>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</si>
  <si>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</si>
  <si>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</si>
  <si>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</si>
  <si>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</si>
  <si>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</si>
  <si>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</si>
  <si>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</si>
  <si>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</si>
  <si>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</si>
  <si>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</si>
  <si>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</si>
  <si>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</si>
  <si>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</si>
  <si>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</si>
  <si>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</si>
  <si>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</si>
  <si>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</si>
  <si>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</si>
  <si>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</si>
  <si>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</si>
  <si>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</si>
  <si>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</si>
  <si>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</si>
  <si>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</si>
  <si>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</si>
  <si>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</si>
  <si>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</si>
  <si>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</si>
  <si>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</si>
  <si>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</si>
  <si>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</si>
  <si>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</si>
  <si>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</si>
  <si>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</si>
  <si>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</si>
  <si>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</si>
  <si>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</si>
  <si>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</si>
  <si>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</si>
  <si>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</si>
  <si>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</si>
  <si>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</si>
  <si>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</si>
  <si>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</si>
  <si>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</si>
  <si>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</si>
  <si>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</si>
  <si>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</si>
  <si>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</si>
  <si>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</si>
  <si>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</si>
  <si>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</si>
  <si>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</si>
  <si>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</si>
  <si>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</si>
  <si>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</si>
  <si>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</si>
  <si>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</si>
  <si>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</si>
  <si>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</si>
  <si>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</si>
  <si>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</si>
  <si>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</si>
  <si>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</si>
  <si>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</si>
  <si>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</si>
  <si>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</si>
  <si>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</si>
  <si>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</si>
  <si>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</si>
  <si>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</si>
  <si>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</si>
  <si>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</si>
  <si>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</si>
  <si>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</si>
  <si>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</si>
  <si>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</si>
  <si>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</si>
  <si>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</si>
  <si>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</si>
  <si>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</si>
  <si>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</si>
  <si>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</si>
  <si>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</si>
  <si>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</si>
  <si>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</si>
  <si>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</si>
  <si>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</si>
  <si>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</si>
  <si>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</si>
  <si>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</si>
  <si>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</si>
  <si>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</si>
  <si>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</si>
  <si>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</si>
  <si>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</si>
  <si>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</si>
  <si>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</si>
  <si>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</si>
  <si>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</si>
  <si>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</si>
  <si>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</si>
  <si>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</si>
  <si>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</si>
  <si>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</si>
  <si>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</si>
  <si>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</si>
  <si>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</si>
  <si>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</si>
  <si>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</si>
  <si>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</si>
  <si>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</si>
  <si>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</si>
  <si>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</si>
  <si>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</si>
  <si>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</si>
  <si>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</si>
  <si>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</si>
  <si>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</si>
  <si>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</si>
  <si>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</si>
  <si>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</si>
  <si>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</si>
  <si>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</si>
  <si>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</si>
  <si>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</si>
  <si>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</si>
  <si>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</si>
  <si>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</si>
  <si>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</si>
  <si>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</si>
  <si>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</si>
  <si>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</si>
  <si>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</si>
  <si>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</si>
  <si>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</si>
  <si>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</si>
  <si>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</si>
  <si>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</si>
  <si>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</si>
  <si>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</si>
  <si>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</si>
  <si>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</si>
  <si>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</si>
  <si>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</si>
  <si>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</si>
  <si>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</si>
  <si>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</si>
  <si>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</si>
  <si>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</si>
  <si>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</si>
  <si>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</si>
  <si>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</si>
  <si>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</si>
  <si>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</si>
  <si>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</si>
  <si>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</si>
  <si>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</si>
  <si>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</si>
  <si>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</si>
  <si>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</si>
  <si>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</si>
  <si>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</si>
  <si>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</si>
  <si>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</si>
  <si>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</si>
  <si>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</si>
  <si>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</si>
  <si>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</si>
  <si>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</si>
  <si>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</si>
  <si>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</si>
  <si>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</si>
  <si>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</si>
  <si>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</si>
  <si>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</si>
  <si>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</si>
  <si>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</si>
  <si>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</si>
  <si>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</si>
  <si>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</si>
  <si>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</si>
  <si>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</si>
  <si>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</si>
  <si>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</si>
  <si>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</si>
  <si>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</si>
  <si>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</si>
  <si>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</si>
  <si>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</si>
  <si>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</si>
  <si>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</si>
  <si>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</si>
  <si>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</si>
  <si>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</si>
  <si>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</si>
  <si>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</si>
  <si>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</si>
  <si>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</si>
  <si>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</si>
  <si>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</si>
  <si>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</si>
  <si>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</si>
  <si>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</si>
  <si>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</si>
  <si>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</si>
  <si>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</si>
  <si>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</si>
  <si>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</si>
  <si>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</si>
  <si>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</si>
  <si>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</si>
  <si>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</si>
  <si>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</si>
  <si>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</si>
  <si>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</si>
  <si>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</si>
  <si>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</si>
  <si>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</si>
  <si>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</si>
  <si>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</si>
  <si>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</si>
  <si>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</si>
  <si>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</si>
  <si>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</si>
  <si>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</si>
  <si>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</si>
  <si>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</si>
  <si>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</si>
  <si>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</si>
  <si>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</si>
  <si>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</si>
  <si>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</si>
  <si>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</si>
  <si>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</si>
  <si>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</si>
  <si>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</si>
  <si>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</si>
  <si>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</si>
  <si>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</si>
  <si>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</si>
  <si>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</si>
  <si>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</si>
  <si>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</si>
  <si>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</si>
  <si>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</si>
  <si>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</si>
  <si>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</si>
  <si>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</si>
  <si>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</si>
  <si>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</si>
  <si>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</si>
  <si>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</si>
  <si>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</si>
  <si>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</si>
  <si>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</si>
  <si>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</si>
  <si>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</si>
  <si>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</si>
  <si>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</si>
  <si>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</si>
  <si>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</si>
  <si>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</si>
  <si>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</si>
  <si>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</si>
  <si>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</si>
  <si>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</si>
  <si>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</si>
  <si>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</si>
  <si>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</si>
  <si>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</si>
  <si>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</si>
  <si>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</si>
  <si>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</si>
  <si>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</si>
  <si>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</si>
  <si>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</si>
  <si>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</si>
  <si>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</si>
  <si>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</si>
  <si>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</si>
  <si>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</si>
  <si>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</si>
  <si>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</si>
  <si>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</si>
  <si>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</si>
  <si>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</si>
  <si>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</si>
  <si>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</si>
  <si>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</si>
  <si>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</si>
  <si>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</si>
  <si>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</si>
  <si>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</si>
  <si>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</si>
  <si>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</si>
  <si>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</si>
  <si>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</si>
  <si>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</si>
  <si>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</si>
  <si>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</si>
  <si>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</si>
  <si>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</si>
  <si>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</si>
  <si>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</si>
  <si>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</si>
  <si>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</si>
  <si>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</si>
  <si>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</si>
  <si>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</si>
  <si>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</si>
  <si>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</si>
  <si>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</si>
  <si>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</si>
  <si>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</si>
  <si>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</si>
  <si>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</si>
  <si>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</si>
  <si>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</si>
  <si>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</si>
  <si>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</si>
  <si>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</si>
  <si>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</si>
  <si>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</si>
  <si>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</si>
  <si>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</si>
  <si>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</si>
  <si>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</si>
  <si>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</si>
  <si>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</si>
  <si>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</si>
  <si>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</si>
  <si>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</si>
  <si>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</si>
  <si>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</si>
  <si>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</si>
  <si>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</si>
  <si>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</si>
  <si>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</si>
  <si>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</si>
  <si>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</si>
  <si>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</si>
  <si>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</si>
  <si>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</si>
  <si>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</si>
  <si>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</si>
  <si>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</si>
  <si>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</si>
  <si>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</si>
  <si>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</si>
  <si>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TOM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</si>
  <si>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</si>
  <si>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</si>
  <si>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</si>
  <si>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</si>
  <si>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</si>
  <si>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</si>
  <si>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17h</t>
  </si>
  <si>
    <t>12h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</si>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</sst>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H362" activePane="bottomRight" state="frozen"/>
      <selection pane="bottomRight" activeCell="BK371" sqref="BK3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0.53541666666666665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4.3055555555555514E-2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0.25833333333333308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1939</v>
      </c>
      <c r="BK365" s="16" t="s">
        <v>1940</v>
      </c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0.99999999999999911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1946</v>
      </c>
      <c r="N367" s="202" t="s">
        <v>1947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1948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32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1949</v>
      </c>
      <c r="BK367" s="16" t="s">
        <v>1950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/>
      <c r="AU368" s="38"/>
      <c r="AV368" s="38"/>
      <c r="AW368" s="38"/>
      <c r="AX368" s="38"/>
      <c r="AY368" s="309" t="str">
        <f t="shared" ref="AY368:AY370" si="15">IF(D368="","*",IFERROR(IF(ISODD(COUNT(AS368:AX368)),"ERRO",SUM((AT368-AS368),(AV368-AU368),(AX368-AW368))),"ERRO"))</f>
        <v>ERRO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1951</v>
      </c>
      <c r="BK368" s="16" t="s">
        <v>1952</v>
      </c>
      <c r="BL368" s="15"/>
      <c r="BM368" s="14"/>
      <c r="BN368" s="14"/>
      <c r="BO368" s="165"/>
      <c r="BP368" s="16"/>
      <c r="BQ368" s="12" t="e">
        <f t="shared" ref="BQ368:BQ371" si="16">IF(AND(BR368&lt;1,BS368&lt;1),"Produção e Intervalo",IF(BR368&lt;1,"Intervalo",IF(BS368&lt;1,"Produção","Aderente")))</f>
        <v>#VALUE!</v>
      </c>
      <c r="BR368" s="18" t="e">
        <f t="shared" ref="BR368:BR371" si="17">IF(OR(B368="",F368=""),"*",AY368/P368)</f>
        <v>#VALUE!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 t="s">
        <v>1953</v>
      </c>
      <c r="AU369" s="38"/>
      <c r="AV369" s="38"/>
      <c r="AW369" s="38"/>
      <c r="AX369" s="38"/>
      <c r="AY369" s="309" t="str">
        <f t="shared" si="15"/>
        <v>ERRO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e">
        <f t="shared" si="16"/>
        <v>#VALUE!</v>
      </c>
      <c r="BR369" s="18" t="e">
        <f t="shared" si="17"/>
        <v>#VALUE!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 t="shared" si="15"/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1959</v>
      </c>
      <c r="BK370" s="16" t="s">
        <v>1960</v>
      </c>
      <c r="BL370" s="15"/>
      <c r="BM370" s="14"/>
      <c r="BN370" s="14"/>
      <c r="BO370" s="165"/>
      <c r="BP370" s="16"/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1961</v>
      </c>
      <c r="I371" s="173" t="s">
        <v>1962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1963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1964</v>
      </c>
      <c r="BK371" s="16" t="s">
        <v>1965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/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1966</v>
      </c>
      <c r="N379" s="202" t="s">
        <v>1967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1968</v>
      </c>
      <c r="X379" s="216" t="s">
        <v>965</v>
      </c>
      <c r="Y379" s="158"/>
      <c r="Z379" s="158"/>
      <c r="AA379" s="83" t="s">
        <v>1969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/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1970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1971</v>
      </c>
      <c r="D5" s="388"/>
      <c r="E5" s="388"/>
      <c r="F5" s="388"/>
      <c r="G5" s="388"/>
      <c r="H5" s="388"/>
      <c r="I5" s="388"/>
      <c r="J5" s="389"/>
      <c r="K5" s="390" t="s">
        <v>1972</v>
      </c>
      <c r="L5" s="391"/>
      <c r="M5" s="391"/>
      <c r="N5" s="391"/>
      <c r="O5" s="392" t="s">
        <v>1973</v>
      </c>
      <c r="P5" s="393"/>
      <c r="Q5" s="394"/>
    </row>
    <row r="6" spans="1:17" s="93" customFormat="1" ht="15.75" customHeight="1">
      <c r="A6" s="87" t="s">
        <v>1974</v>
      </c>
      <c r="B6" s="94" t="s">
        <v>1975</v>
      </c>
      <c r="C6" s="95" t="s">
        <v>1172</v>
      </c>
      <c r="D6" s="96" t="s">
        <v>1173</v>
      </c>
      <c r="E6" s="95" t="s">
        <v>1976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1977</v>
      </c>
      <c r="M6" s="139" t="s">
        <v>627</v>
      </c>
      <c r="N6" s="140" t="s">
        <v>1167</v>
      </c>
      <c r="O6" s="244" t="s">
        <v>1210</v>
      </c>
      <c r="P6" s="157"/>
      <c r="Q6" s="192" t="s">
        <v>1978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1979</v>
      </c>
      <c r="W1" s="400"/>
      <c r="X1" s="400"/>
      <c r="Y1" s="104"/>
    </row>
    <row r="2" spans="1:25" s="100" customFormat="1" ht="11.25" customHeight="1">
      <c r="A2" s="105" t="s">
        <v>1980</v>
      </c>
      <c r="B2" s="105" t="s">
        <v>1975</v>
      </c>
      <c r="C2" s="105" t="s">
        <v>603</v>
      </c>
      <c r="D2" s="106" t="s">
        <v>1172</v>
      </c>
      <c r="E2" s="106" t="s">
        <v>1173</v>
      </c>
      <c r="F2" s="106" t="s">
        <v>1974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1981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 hidden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-</v>
      </c>
      <c r="E373" s="110" t="str">
        <f>IF(FN_MC!T374="","*",FN_MC!T374)</f>
        <v>-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-</v>
      </c>
      <c r="E374" s="110" t="str">
        <f>IF(FN_MC!T375="","*",FN_MC!T375)</f>
        <v>-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-</v>
      </c>
      <c r="E375" s="110" t="str">
        <f>IF(FN_MC!T376="","*",FN_MC!T376)</f>
        <v>-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IF(FN_MC!Y377="","*",FN_MC!Y377)</f>
        <v>*</v>
      </c>
      <c r="B376" s="109" t="str">
        <f>IF(FN_MC!X377="","*",FN_MC!X377)</f>
        <v>Contrato</v>
      </c>
      <c r="C376" s="109" t="str">
        <f>IF(FN_MC!Z377="","*",FN_MC!Z377)</f>
        <v>*</v>
      </c>
      <c r="D376" s="110" t="str">
        <f>IF(FN_MC!S377="","*",FN_MC!S377)</f>
        <v>FERRONORTE</v>
      </c>
      <c r="E376" s="110" t="str">
        <f>IF(FN_MC!T377="","*",FN_MC!T377)</f>
        <v>TCS-TGR</v>
      </c>
      <c r="F376" s="110">
        <f>IF(FN_MC!B377="","*",FN_MC!B377)</f>
        <v>46022</v>
      </c>
      <c r="G376" s="110" t="str">
        <f>IF(FN_MC!D377="","*",FN_MC!D377)</f>
        <v>V86</v>
      </c>
      <c r="H376" s="110" t="str">
        <f>IF(FN_MC!F377="","*",FN_MC!F377)</f>
        <v>MECANIZAÇÃO - SOCADORA</v>
      </c>
      <c r="I376" s="110" t="str">
        <f>IF(FN_MC!H377="","*",FN_MC!H377)</f>
        <v>TGR2</v>
      </c>
      <c r="J376" s="110" t="str">
        <f>IF(FN_MC!I377="","*",FN_MC!I377)</f>
        <v>TGR2</v>
      </c>
      <c r="K376" s="110" t="str">
        <f>IF(FN_MC!M377="","*",FN_MC!M377)</f>
        <v>TBR-TGR</v>
      </c>
      <c r="L376" s="110" t="str">
        <f>IF(FN_MC!N377="","*",FN_MC!N377)</f>
        <v>TBR487</v>
      </c>
      <c r="M376" s="111">
        <f>IF(FN_MC!J377="","*",FN_MC!J377)</f>
        <v>74</v>
      </c>
      <c r="N376" s="288">
        <f>IF(FN_MC!K377="","*",FN_MC!K377)</f>
        <v>483</v>
      </c>
      <c r="O376" s="288">
        <f>IF(FN_MC!L377="","*",FN_MC!L377)</f>
        <v>485</v>
      </c>
      <c r="P376" s="111"/>
      <c r="Q376" s="128">
        <f>IF(FN_MC!O377="","*",FN_MC!O377)</f>
        <v>0.29166666666666669</v>
      </c>
      <c r="R376" s="128">
        <f>IF(FN_MC!P377="","*",FN_MC!P377)</f>
        <v>0.16666666666666666</v>
      </c>
      <c r="S376" s="110" t="str">
        <f>IF(FN_MC!Q377="","*",CONCATENATE(FN_MC!Q377," ",FN_MC!R377))</f>
        <v>2240 M</v>
      </c>
      <c r="T376" s="110" t="str">
        <f>IF(FN_MC!V377="","*",FN_MC!V377)</f>
        <v>Antonioni</v>
      </c>
      <c r="U376" s="110" t="str">
        <f>IF(FN_MC!W377="","*",FN_MC!W377)</f>
        <v>Socaria mecanizada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</v>
      </c>
      <c r="X376" s="112">
        <f ca="1">_xlfn.XLOOKUP(G376&amp;$X$2,BS_CONTROLE[CHAVE],BS_CONTROLE[Quantidade_11],"-")</f>
        <v>0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IF(FN_MC!Y379="","*",FN_MC!Y379)</f>
        <v>*</v>
      </c>
      <c r="B378" s="109" t="str">
        <f>IF(FN_MC!X379="","*",FN_MC!X379)</f>
        <v>Oportunidade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464TBR/TVL464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0.39583333333333331</v>
      </c>
      <c r="R378" s="128">
        <f>IF(FN_MC!P379="","*",FN_MC!P379)</f>
        <v>8.3333333333333329E-2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Se tiver oportunidade e/ou for favorável descarga no km 430-450 (TPCTVL)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IF(FN_MC!Y380="","*",FN_MC!Y380)</f>
        <v>*</v>
      </c>
      <c r="B379" s="109" t="str">
        <f>IF(FN_MC!X380="","*",FN_MC!X380)</f>
        <v>Oportunidade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TID201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1982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1984</v>
      </c>
      <c r="C4" s="318" t="s">
        <v>1985</v>
      </c>
      <c r="D4" s="318" t="s">
        <v>1986</v>
      </c>
      <c r="E4" s="318" t="s">
        <v>1987</v>
      </c>
      <c r="F4" s="318" t="s">
        <v>6</v>
      </c>
      <c r="G4" s="318" t="s">
        <v>1988</v>
      </c>
      <c r="H4" s="191"/>
    </row>
    <row r="5" spans="1:8">
      <c r="A5" s="191"/>
      <c r="B5" s="319" t="s">
        <v>1989</v>
      </c>
      <c r="C5" s="319">
        <v>309525</v>
      </c>
      <c r="D5" s="319" t="s">
        <v>1990</v>
      </c>
      <c r="E5" s="319" t="s">
        <v>845</v>
      </c>
      <c r="F5" s="319" t="s">
        <v>1991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1992</v>
      </c>
      <c r="E6" s="319" t="s">
        <v>845</v>
      </c>
      <c r="F6" s="319" t="s">
        <v>1991</v>
      </c>
      <c r="G6" s="320">
        <v>46296</v>
      </c>
      <c r="H6" s="191"/>
    </row>
    <row r="7" spans="1:8">
      <c r="A7" s="191"/>
      <c r="B7" s="319" t="s">
        <v>1993</v>
      </c>
      <c r="C7" s="319">
        <v>257278</v>
      </c>
      <c r="D7" s="319" t="s">
        <v>1994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1995</v>
      </c>
      <c r="C8" s="319">
        <v>261794</v>
      </c>
      <c r="D8" s="319" t="s">
        <v>1996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1997</v>
      </c>
      <c r="C9" s="319">
        <v>257033</v>
      </c>
      <c r="D9" s="319" t="s">
        <v>1998</v>
      </c>
      <c r="E9" s="319" t="s">
        <v>836</v>
      </c>
      <c r="F9" s="319" t="s">
        <v>192</v>
      </c>
      <c r="G9" s="319" t="s">
        <v>1999</v>
      </c>
      <c r="H9" s="191"/>
    </row>
    <row r="10" spans="1:8">
      <c r="A10" s="191"/>
      <c r="B10" s="319" t="s">
        <v>2000</v>
      </c>
      <c r="C10" s="319">
        <v>396578</v>
      </c>
      <c r="D10" s="319" t="s">
        <v>2001</v>
      </c>
      <c r="E10" s="319" t="s">
        <v>836</v>
      </c>
      <c r="F10" s="319" t="s">
        <v>192</v>
      </c>
      <c r="G10" s="319" t="s">
        <v>1999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2002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2003</v>
      </c>
      <c r="E3" s="315" t="s">
        <v>2004</v>
      </c>
      <c r="F3" s="315" t="s">
        <v>2005</v>
      </c>
      <c r="G3" s="315" t="s">
        <v>2006</v>
      </c>
      <c r="H3" s="315" t="s">
        <v>2007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2008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2009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2010</v>
      </c>
      <c r="C2" s="95" t="s">
        <v>1158</v>
      </c>
      <c r="D2" s="95" t="s">
        <v>596</v>
      </c>
      <c r="E2" s="95" t="s">
        <v>2011</v>
      </c>
      <c r="F2" s="95" t="s">
        <v>2012</v>
      </c>
      <c r="G2" s="95" t="s">
        <v>2013</v>
      </c>
      <c r="H2" s="95" t="s">
        <v>2014</v>
      </c>
      <c r="I2" s="95" t="s">
        <v>2015</v>
      </c>
      <c r="J2" s="95" t="s">
        <v>2016</v>
      </c>
      <c r="K2" s="131" t="s">
        <v>2017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2025-12-30T18:13:18Z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