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90" documentId="8_{B6337239-1A00-434D-AAD0-422EA1FEB5AE}" xr6:coauthVersionLast="47" xr6:coauthVersionMax="47" xr10:uidLastSave="{C479E433-F6A5-4956-9818-8B9FFBC2FBB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444" i="1" l="1"/>
  <c r="M433" i="1" a="1"/>
  <c r="M433" i="1" s="1"/>
  <c r="N436" i="1" a="1"/>
  <c r="N436" i="1" s="1"/>
  <c r="M436" i="1" a="1"/>
  <c r="M436" i="1" s="1"/>
  <c r="T446" i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46" i="1" l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<sst xmlns="http://schemas.openxmlformats.org/spreadsheetml/2006/main" count="7798" uniqueCount="1939">
  <si>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</si>
  <si>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</si>
  <si>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</si>
  <si>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</si>
  <si>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</si>
  <si>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</si>
  <si>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</si>
  <si>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</si>
  <si>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</si>
  <si>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</si>
  <si>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</si>
  <si>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</si>
  <si>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</si>
  <si>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</si>
  <si>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</si>
  <si>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</si>
  <si>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</si>
  <si>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</si>
  <si>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</si>
  <si>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</si>
  <si>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</si>
  <si>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</si>
  <si>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</si>
  <si>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</si>
  <si>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</si>
  <si>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</si>
  <si>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</si>
  <si>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</si>
  <si>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</si>
  <si>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</si>
  <si>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</si>
  <si>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</si>
  <si>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</si>
  <si>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</si>
  <si>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</si>
  <si>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</si>
  <si>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</si>
  <si>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</si>
  <si>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</si>
  <si>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</si>
  <si>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</si>
  <si>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</si>
  <si>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</si>
  <si>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</si>
  <si>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</si>
  <si>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</si>
  <si>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</si>
  <si>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</si>
  <si>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</si>
  <si>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</si>
  <si>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</si>
  <si>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</si>
  <si>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</si>
  <si>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</si>
  <si>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</si>
  <si>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</si>
  <si>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</si>
  <si>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</si>
  <si>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</si>
  <si>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</si>
  <si>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</si>
  <si>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</si>
  <si>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</si>
  <si>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</si>
  <si>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</si>
  <si>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</si>
  <si>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</si>
  <si>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</si>
  <si>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</si>
  <si>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</si>
  <si>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</si>
  <si>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</si>
  <si>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</si>
  <si>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</si>
  <si>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</si>
  <si>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</si>
  <si>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</si>
  <si>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</si>
  <si>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</si>
  <si>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</si>
  <si>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</si>
  <si>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</si>
  <si>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</si>
  <si>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</si>
  <si>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</si>
  <si>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</si>
  <si>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</si>
  <si>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</si>
  <si>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</si>
  <si>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</si>
  <si>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</si>
  <si>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</si>
  <si>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</si>
  <si>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</si>
  <si>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</si>
  <si>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</si>
  <si>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</si>
  <si>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</si>
  <si>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</si>
  <si>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</si>
  <si>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</si>
  <si>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</si>
  <si>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</si>
  <si>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</si>
  <si>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</si>
  <si>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</si>
  <si>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</si>
  <si>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</si>
  <si>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</si>
  <si>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</si>
  <si>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</si>
  <si>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</si>
  <si>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</si>
  <si>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</si>
  <si>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</si>
  <si>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</si>
  <si>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</si>
  <si>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</si>
  <si>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</si>
  <si>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</si>
  <si>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</si>
  <si>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</si>
  <si>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</si>
  <si>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</si>
  <si>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</si>
  <si>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</si>
  <si>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</si>
  <si>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</si>
  <si>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</si>
  <si>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</si>
  <si>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</si>
  <si>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</si>
  <si>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</si>
  <si>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</si>
  <si>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</si>
  <si>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</si>
  <si>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</si>
  <si>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</si>
  <si>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</si>
  <si>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</si>
  <si>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</si>
  <si>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</si>
  <si>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</si>
  <si>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</si>
  <si>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</si>
  <si>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</si>
  <si>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</si>
  <si>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</si>
  <si>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</si>
  <si>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</si>
  <si>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</si>
  <si>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</si>
  <si>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</si>
  <si>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</si>
  <si>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</si>
  <si>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</si>
  <si>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</si>
  <si>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</si>
  <si>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</si>
  <si>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</si>
  <si>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</si>
  <si>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</si>
  <si>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</si>
  <si>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</si>
  <si>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</si>
  <si>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</si>
  <si>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</si>
  <si>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</si>
  <si>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</si>
  <si>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</si>
  <si>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</si>
  <si>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</si>
  <si>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</si>
  <si>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</si>
  <si>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</si>
  <si>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</si>
  <si>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</si>
  <si>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</si>
  <si>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</si>
  <si>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</si>
  <si>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</si>
  <si>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</si>
  <si>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</si>
  <si>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</si>
  <si>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</si>
  <si>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</si>
  <si>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</si>
  <si>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</si>
  <si>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</si>
  <si>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</si>
  <si>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</si>
  <si>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</si>
  <si>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</si>
  <si>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</si>
  <si>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</si>
  <si>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</si>
  <si>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</si>
  <si>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</si>
  <si>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</si>
  <si>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</si>
  <si>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</si>
  <si>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</si>
  <si>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</si>
  <si>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</si>
  <si>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</si>
  <si>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</si>
  <si>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</si>
  <si>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</si>
  <si>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</si>
  <si>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</si>
  <si>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</si>
  <si>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</si>
  <si>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</si>
  <si>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</si>
  <si>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</si>
  <si>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</si>
  <si>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</si>
  <si>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</si>
  <si>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</si>
  <si>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</si>
  <si>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</si>
  <si>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</si>
  <si>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</si>
  <si>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</si>
  <si>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</si>
  <si>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</si>
  <si>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</si>
  <si>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</si>
  <si>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</si>
  <si>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</si>
  <si>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</si>
  <si>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</si>
  <si>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</si>
  <si>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</si>
  <si>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</si>
  <si>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</si>
  <si>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</si>
  <si>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</si>
  <si>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</si>
  <si>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</si>
  <si>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</si>
  <si>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</si>
  <si>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</si>
  <si>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</si>
  <si>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</si>
  <si>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</si>
  <si>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</si>
  <si>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</si>
  <si>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</si>
  <si>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</si>
  <si>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</si>
  <si>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</si>
  <si>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</si>
  <si>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</si>
  <si>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</si>
  <si>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</si>
  <si>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</si>
  <si>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</si>
  <si>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</si>
  <si>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</si>
  <si>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</si>
  <si>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</si>
  <si>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</si>
  <si>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</si>
  <si>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</si>
  <si>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</si>
  <si>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</si>
  <si>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</si>
  <si>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</si>
  <si>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</si>
  <si>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</si>
  <si>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</si>
  <si>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</si>
  <si>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</si>
  <si>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</si>
  <si>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</si>
  <si>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</si>
  <si>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</si>
  <si>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</si>
  <si>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</si>
  <si>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</si>
  <si>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</si>
  <si>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</si>
  <si>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</si>
  <si>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</si>
  <si>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</si>
  <si>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</si>
  <si>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</si>
  <si>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</si>
  <si>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</si>
  <si>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</si>
  <si>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</si>
  <si>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</si>
  <si>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</si>
  <si>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</si>
  <si>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</si>
  <si>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</si>
  <si>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</si>
  <si>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</si>
  <si>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</si>
  <si>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</si>
  <si>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</si>
  <si>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</si>
  <si>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</si>
  <si>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</si>
  <si>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</si>
  <si>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</si>
  <si>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</si>
  <si>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</si>
  <si>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</si>
  <si>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</si>
  <si>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</si>
  <si>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</si>
  <si>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</si>
  <si>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</si>
  <si>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</si>
  <si>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</si>
  <si>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</si>
  <si>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</si>
  <si>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</si>
  <si>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</si>
  <si>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</si>
  <si>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</si>
  <si>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</si>
  <si>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</si>
  <si>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</si>
  <si>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</si>
  <si>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</si>
  <si>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</si>
  <si>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</si>
  <si>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</si>
  <si>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</si>
  <si>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</si>
  <si>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</si>
  <si>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</si>
  <si>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</si>
  <si>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</si>
  <si>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</si>
  <si>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</si>
  <si>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</si>
  <si>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</si>
  <si>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</si>
  <si>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</si>
  <si>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</si>
  <si>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</si>
  <si>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</si>
  <si>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</si>
  <si>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</si>
  <si>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</si>
  <si>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</si>
  <si>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</si>
  <si>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</si>
  <si>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</si>
  <si>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</si>
  <si>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</si>
  <si>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</si>
  <si>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</si>
  <si>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</si>
  <si>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</si>
  <si>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</si>
  <si>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</si>
  <si>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</si>
  <si>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</si>
  <si>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</si>
  <si>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</si>
  <si>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</si>
  <si>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</si>
  <si>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</si>
  <si>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</si>
  <si>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</si>
  <si>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</si>
  <si>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</si>
  <si>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</si>
  <si>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</si>
  <si>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</si>
  <si>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</si>
  <si>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</si>
  <si>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</si>
  <si>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</si>
  <si>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</si>
  <si>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</si>
  <si>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</si>
  <si>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</si>
  <si>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</si>
  <si>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</si>
  <si>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</si>
  <si>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</si>
  <si>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</si>
  <si>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</si>
  <si>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</si>
  <si>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</si>
  <si>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</si>
  <si>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</si>
  <si>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</si>
  <si>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</si>
  <si>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</si>
  <si>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</si>
  <si>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</si>
  <si>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</si>
  <si>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</si>
  <si>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</si>
  <si>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</si>
  <si>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</si>
  <si>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</si>
  <si>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</si>
  <si>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</si>
  <si>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</si>
  <si>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</si>
  <si>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</si>
  <si>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</si>
  <si>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</si>
  <si>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</si>
  <si>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</si>
  <si>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</si>
  <si>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</si>
  <si>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</si>
  <si>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</si>
  <si>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</si>
  <si>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</si>
  <si>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</si>
  <si>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</si>
  <si>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</si>
  <si>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</si>
  <si>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</si>
  <si>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</si>
  <si>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</si>
  <si>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</si>
  <si>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</si>
  <si>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</si>
  <si>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</si>
  <si>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</si>
  <si>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</si>
  <si>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</si>
  <si>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</si>
  <si>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</si>
  <si>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</si>
  <si>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</si>
  <si>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</si>
  <si>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</si>
  <si>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</si>
  <si>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</si>
  <si>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</si>
  <si>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</si>
  <si>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</si>
  <si>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</si>
  <si>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</si>
  <si>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</si>
  <si>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</si>
  <si>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</si>
  <si>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</si>
  <si>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</si>
  <si>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</si>
  <si>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</si>
  <si>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</si>
  <si>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</si>
  <si>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</si>
  <si>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</si>
  <si>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</si>
  <si>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</si>
  <si>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</si>
  <si>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</si>
  <si>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</si>
  <si>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</si>
  <si>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</si>
  <si>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</si>
  <si>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</si>
  <si>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</si>
  <si>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</si>
  <si>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</si>
  <si>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</si>
  <si>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</si>
  <si>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</si>
  <si>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</si>
  <si>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</si>
  <si>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</si>
  <si>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</si>
  <si>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</si>
  <si>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</si>
  <si>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</si>
  <si>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</si>
  <si>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</si>
  <si>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</si>
  <si>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</si>
  <si>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</si>
  <si>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</si>
  <si>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</si>
  <si>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</si>
  <si>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</si>
  <si>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</si>
  <si>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</si>
  <si>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</si>
  <si>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</si>
  <si>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</si>
  <si>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</si>
  <si>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</si>
  <si>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</si>
  <si>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</si>
  <si>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</si>
  <si>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</si>
  <si>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</si>
  <si>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</si>
  <si>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</si>
  <si>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</si>
  <si>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</si>
  <si>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</si>
  <si>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</si>
  <si>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</si>
  <si>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</si>
  <si>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</si>
  <si>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</si>
  <si>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</si>
  <si>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</si>
  <si>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</si>
  <si>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</si>
  <si>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</si>
  <si>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</si>
  <si>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</si>
  <si>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</si>
  <si>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</si>
  <si>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</si>
  <si>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</si>
  <si>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</si>
  <si>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</si>
  <si>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</si>
  <si>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</si>
  <si>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</si>
  <si>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</si>
  <si>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</si>
  <si>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</si>
  <si>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</si>
  <si>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</si>
  <si>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</si>
  <si>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</si>
  <si>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</si>
  <si>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</si>
  <si>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</si>
  <si>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</si>
  <si>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</si>
  <si>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</si>
  <si>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</si>
  <si>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</si>
  <si>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</si>
  <si>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</si>
  <si>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</si>
  <si>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</si>
  <si>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</si>
  <si>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</si>
  <si>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</si>
  <si>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</si>
  <si>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</si>
  <si>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</si>
  <si>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</si>
  <si>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</si>
  <si>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</si>
  <si>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</si>
  <si>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</si>
  <si>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</si>
  <si>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</si>
  <si>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</si>
  <si>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</si>
  <si>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</si>
  <si>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</si>
  <si>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</si>
  <si>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</si>
  <si>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</si>
  <si>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</si>
  <si>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</si>
  <si>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</si>
  <si>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</si>
  <si>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</si>
  <si>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</si>
  <si>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</si>
  <si>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</si>
  <si>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</si>
  <si>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</si>
  <si>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</si>
  <si>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</si>
  <si>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</si>
  <si>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</si>
  <si>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</si>
  <si>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</si>
  <si>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</si>
  <si>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</si>
  <si>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</si>
  <si>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</si>
  <si>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</si>
  <si>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</si>
  <si>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</si>
  <si>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</si>
  <si>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</si>
  <si>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</si>
  <si>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</si>
  <si>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</si>
  <si>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</si>
  <si>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</si>
  <si>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</si>
  <si>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</si>
  <si>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</si>
  <si>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</si>
  <si>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</si>
  <si>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</si>
  <si>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</si>
  <si>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</si>
  <si>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</si>
  <si>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</si>
  <si>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</si>
  <si>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</si>
  <si>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</si>
  <si>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</si>
  <si>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</si>
  <si>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</si>
  <si>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</si>
  <si>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</si>
  <si>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</si>
  <si>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</si>
  <si>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</si>
  <si>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</si>
  <si>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</si>
  <si>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</si>
  <si>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</si>
  <si>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</si>
  <si>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</si>
  <si>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</si>
  <si>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</si>
  <si>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</si>
  <si>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</si>
  <si>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</si>
  <si>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</si>
  <si>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</si>
  <si>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</si>
  <si>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</si>
  <si>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</si>
  <si>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</si>
  <si>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</si>
  <si>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</si>
  <si>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</si>
  <si>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</si>
  <si>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</si>
  <si>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</si>
  <si>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</si>
  <si>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</si>
  <si>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</si>
  <si>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</si>
  <si>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</si>
  <si>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</si>
  <si>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</si>
  <si>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</si>
  <si>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</si>
  <si>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</si>
  <si>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</si>
  <si>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</si>
  <si>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</si>
  <si>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</si>
  <si>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</si>
  <si>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</si>
  <si>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</si>
  <si>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</si>
  <si>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</si>
  <si>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</si>
  <si>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</si>
  <si>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</si>
  <si>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</si>
  <si>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</si>
  <si>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</si>
  <si>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</si>
  <si>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</si>
  <si>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</si>
  <si>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</si>
  <si>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</si>
  <si>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</si>
  <si>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</si>
  <si>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</si>
  <si>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</si>
  <si>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</si>
  <si>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</si>
  <si>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</si>
  <si>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</si>
  <si>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</si>
  <si>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</si>
  <si>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</si>
  <si>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</si>
  <si>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</si>
  <si>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</si>
  <si>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</si>
  <si>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</si>
  <si>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</si>
  <si>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</si>
  <si>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</si>
  <si>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</si>
  <si>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</si>
  <si>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</si>
  <si>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</si>
  <si>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</si>
  <si>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</si>
  <si>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</si>
  <si>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</si>
  <si>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</si>
  <si>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</si>
  <si>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</si>
  <si>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</si>
  <si>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</si>
  <si>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</si>
  <si>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</si>
  <si>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</si>
  <si>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</si>
  <si>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</si>
  <si>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</si>
  <si>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</si>
  <si>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</si>
  <si>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</si>
  <si>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</si>
  <si>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</si>
  <si>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</si>
  <si>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</si>
  <si>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</si>
  <si>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</si>
  <si>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</si>
  <si>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</si>
  <si>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</si>
  <si>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</si>
  <si>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</si>
  <si>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</si>
  <si>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</si>
  <si>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</si>
  <si>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</si>
  <si>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</si>
  <si>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</si>
  <si>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</si>
  <si>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</si>
  <si>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</si>
  <si>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</si>
  <si>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</si>
  <si>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</si>
  <si>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</si>
  <si>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</si>
  <si>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</si>
  <si>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</si>
  <si>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</si>
  <si>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</si>
  <si>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</si>
  <si>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</si>
  <si>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</si>
  <si>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</si>
  <si>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</si>
  <si>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</si>
  <si>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</si>
  <si>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</si>
  <si>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</si>
  <si>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</si>
  <si>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</si>
  <si>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</si>
  <si>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</si>
  <si>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</si>
  <si>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</si>
  <si>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</si>
  <si>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</si>
  <si>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</si>
  <si>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</si>
  <si>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</si>
  <si>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</si>
  <si>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</si>
  <si>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</si>
  <si>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</si>
  <si>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</si>
  <si>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</si>
  <si>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</si>
  <si>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</si>
  <si>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</si>
  <si>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</si>
  <si>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</si>
  <si>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</si>
  <si>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</si>
  <si>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</si>
  <si>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</si>
  <si>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</si>
  <si>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</si>
  <si>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</si>
  <si>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</si>
  <si>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</si>
  <si>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</si>
  <si>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</si>
  <si>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</si>
  <si>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</si>
  <si>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</si>
  <si>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</si>
  <si>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</si>
  <si>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</si>
  <si>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</si>
  <si>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</si>
  <si>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</si>
  <si>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</si>
  <si>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</si>
  <si>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</si>
  <si>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</si>
  <si>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</si>
  <si>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</si>
  <si>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</si>
  <si>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</si>
  <si>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</si>
  <si>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</si>
  <si>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</si>
  <si>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</si>
  <si>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</si>
  <si>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</si>
  <si>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</si>
  <si>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</si>
  <si>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</si>
  <si>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</si>
  <si>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</si>
  <si>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</si>
  <si>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</si>
  <si>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</si>
  <si>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</si>
  <si>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</si>
  <si>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</si>
  <si>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</si>
  <si>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</si>
  <si>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</si>
  <si>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</si>
  <si>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</si>
  <si>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</si>
  <si>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</si>
  <si>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</si>
  <si>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</si>
  <si>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</si>
  <si>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</si>
  <si>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</si>
  <si>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</si>
  <si>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</si>
  <si>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</si>
  <si>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</si>
  <si>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</si>
  <si>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</si>
  <si>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</si>
  <si>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</si>
  <si>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</si>
  <si>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</si>
  <si>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</si>
  <si>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</si>
  <si>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</si>
  <si>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</si>
  <si>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</si>
  <si>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</si>
  <si>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</si>
  <si>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</si>
  <si>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</si>
  <si>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</si>
  <si>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</si>
  <si>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</si>
  <si>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</si>
  <si>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</si>
  <si>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</si>
  <si>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</si>
  <si>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</si>
  <si>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</si>
  <si>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</si>
  <si>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</si>
  <si>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</si>
  <si>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</si>
  <si>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</si>
  <si>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</si>
  <si>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</si>
  <si>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</si>
  <si>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</si>
  <si>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</si>
  <si>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</si>
  <si>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</si>
  <si>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</si>
  <si>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</si>
  <si>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</si>
  <si>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</si>
  <si>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</si>
  <si>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</si>
  <si>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</si>
  <si>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</si>
  <si>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</si>
  <si>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</si>
  <si>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</si>
  <si>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</si>
  <si>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</si>
  <si>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</si>
  <si>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</si>
  <si>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</si>
  <si>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</si>
  <si>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</si>
  <si>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</si>
  <si>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</si>
  <si>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</si>
  <si>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</si>
  <si>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</si>
  <si>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</si>
  <si>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</si>
  <si>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</si>
  <si>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</si>
  <si>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</si>
  <si>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</si>
  <si>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</si>
  <si>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</si>
  <si>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</si>
  <si>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</si>
  <si>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</si>
  <si>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</si>
  <si>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</si>
  <si>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</si>
  <si>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</si>
  <si>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</si>
  <si>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</si>
  <si>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</si>
  <si>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</si>
  <si>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</si>
  <si>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</si>
  <si>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</si>
  <si>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</si>
  <si>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</si>
  <si>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</si>
  <si>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</si>
  <si>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</si>
  <si>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</si>
  <si>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</si>
  <si>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</si>
  <si>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</si>
  <si>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</si>
  <si>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</si>
  <si>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</si>
  <si>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</si>
  <si>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</si>
  <si>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</si>
  <si>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</si>
  <si>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</si>
  <si>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</si>
  <si>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</si>
  <si>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</si>
  <si>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</si>
  <si>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</si>
  <si>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</si>
  <si>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</si>
  <si>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</si>
  <si>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</si>
  <si>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</si>
  <si>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</si>
  <si>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</si>
  <si>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</si>
  <si>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</si>
  <si>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</si>
  <si>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</si>
  <si>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</si>
  <si>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</si>
  <si>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</si>
  <si>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</si>
  <si>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</si>
  <si>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</si>
  <si>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</si>
  <si>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</si>
  <si>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</si>
  <si>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</si>
  <si>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</si>
  <si>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</si>
  <si>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</si>
  <si>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</si>
  <si>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</si>
  <si>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</si>
  <si>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</si>
  <si>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</si>
  <si>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</si>
  <si>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</si>
  <si>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</si>
  <si>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</si>
  <si>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</si>
  <si>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</si>
  <si>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</si>
  <si>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</si>
  <si>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</si>
  <si>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</si>
  <si>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</si>
  <si>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</si>
  <si>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</si>
  <si>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</si>
  <si>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</si>
  <si>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</si>
  <si>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</si>
  <si>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</si>
  <si>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</si>
  <si>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</si>
  <si>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</si>
  <si>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</si>
  <si>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</si>
  <si>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</si>
  <si>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</si>
  <si>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</si>
  <si>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</si>
  <si>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</si>
  <si>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</si>
  <si>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</si>
  <si>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</si>
  <si>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</si>
  <si>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</si>
  <si>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</si>
  <si>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</si>
  <si>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</si>
  <si>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</si>
  <si>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</si>
  <si>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</si>
  <si>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</si>
  <si>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</si>
  <si>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</si>
  <si>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</si>
  <si>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</si>
  <si>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</si>
  <si>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</si>
  <si>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</si>
  <si>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</si>
  <si>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</si>
  <si>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</si>
  <si>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</si>
  <si>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</si>
  <si>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</si>
  <si>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</si>
  <si>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</si>
  <si>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</si>
  <si>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</si>
  <si>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</si>
  <si>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</si>
  <si>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</si>
  <si>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</si>
  <si>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</si>
  <si>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</si>
  <si>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</si>
  <si>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</si>
  <si>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</si>
  <si>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</si>
  <si>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</si>
  <si>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</si>
  <si>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</si>
  <si>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</si>
  <si>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</si>
  <si>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</si>
  <si>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</si>
  <si>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</si>
  <si>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</si>
  <si>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</si>
  <si>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</si>
  <si>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</si>
  <si>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</si>
  <si>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</si>
  <si>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</si>
  <si>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</si>
  <si>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</si>
  <si>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</si>
  <si>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</si>
  <si>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</si>
  <si>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</si>
  <si>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</si>
  <si>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</si>
  <si>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</si>
  <si>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</si>
  <si>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</si>
  <si>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</si>
  <si>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</si>
  <si>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</si>
  <si>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</si>
  <si>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</si>
  <si>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</si>
  <si>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</si>
  <si>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</si>
  <si>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</si>
  <si>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</si>
  <si>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</si>
  <si>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</si>
  <si>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</si>
  <si>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</si>
  <si>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</si>
  <si>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</si>
  <si>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</si>
  <si>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</si>
  <si>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</si>
  <si>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</si>
  <si>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</si>
  <si>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</si>
  <si>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</si>
  <si>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</si>
  <si>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</si>
  <si>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</si>
  <si>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</si>
  <si>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</si>
  <si>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</si>
  <si>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</si>
  <si>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</si>
  <si>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</si>
  <si>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</si>
  <si>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</si>
  <si>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</si>
  <si>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</si>
  <si>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</si>
  <si>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</si>
  <si>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</si>
  <si>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</si>
  <si>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</si>
  <si>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</si>
  <si>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</si>
  <si>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</si>
  <si>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</si>
  <si>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</si>
  <si>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</si>
  <si>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</si>
  <si>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</si>
  <si>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</si>
  <si>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</si>
  <si>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</si>
  <si>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</si>
  <si>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</si>
  <si>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</si>
  <si>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</si>
  <si>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</si>
  <si>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</si>
  <si>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</si>
  <si>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</si>
  <si>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</si>
  <si>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</si>
  <si>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</si>
  <si>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</si>
  <si>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</si>
  <si>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</si>
  <si>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</si>
  <si>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</si>
  <si>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</si>
  <si>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</si>
  <si>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</si>
  <si>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</si>
  <si>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</si>
  <si>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</si>
  <si>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</si>
  <si>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</si>
  <si>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</si>
  <si>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</si>
  <si>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</si>
  <si>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</si>
  <si>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</si>
  <si>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</si>
  <si>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</si>
  <si>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</si>
  <si>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</si>
  <si>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</si>
  <si>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</si>
  <si>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</si>
  <si>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</si>
  <si>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</si>
  <si>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</si>
  <si>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</si>
  <si>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</si>
  <si>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</si>
  <si>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</si>
  <si>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</si>
  <si>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</si>
  <si>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</si>
  <si>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</si>
  <si>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</si>
  <si>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</si>
  <si>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</si>
  <si>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</si>
  <si>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</si>
  <si>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</si>
  <si>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</si>
  <si>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</si>
  <si>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</si>
  <si>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</si>
  <si>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</si>
  <si>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</si>
  <si>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</si>
  <si>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</si>
  <si>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</si>
  <si>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</si>
  <si>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</si>
  <si>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</si>
  <si>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</si>
  <si>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</si>
  <si>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</si>
  <si>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</si>
  <si>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</si>
  <si>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</si>
  <si>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</si>
  <si>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</si>
  <si>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</si>
  <si>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</si>
  <si>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</si>
  <si>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</si>
  <si>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</si>
  <si>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</si>
  <si>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</si>
  <si>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</si>
  <si>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</si>
  <si>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</si>
  <si>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</si>
  <si>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</si>
  <si>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</si>
  <si>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</si>
  <si>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</si>
  <si>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</si>
  <si>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</si>
  <si>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</si>
  <si>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</si>
  <si>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</si>
  <si>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</si>
  <si>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</si>
  <si>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</si>
  <si>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</si>
  <si>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</si>
  <si>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</si>
  <si>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</si>
  <si>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</si>
  <si>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</si>
  <si>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</si>
  <si>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</si>
  <si>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</si>
  <si>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</si>
  <si>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</si>
  <si>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</si>
  <si>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</si>
  <si>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</si>
  <si>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</si>
  <si>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</si>
  <si>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</si>
  <si>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</si>
  <si>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</si>
  <si>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</si>
  <si>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</si>
  <si>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</si>
  <si>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</si>
  <si>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</si>
  <si>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</si>
  <si>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</si>
  <si>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</si>
  <si>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</si>
  <si>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</si>
  <si>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</si>
  <si>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</si>
  <si>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</si>
  <si>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</si>
  <si>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</si>
  <si>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</si>
  <si>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</si>
  <si>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</si>
  <si>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</si>
  <si>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</si>
  <si>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</si>
  <si>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</si>
  <si>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</si>
  <si>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</si>
  <si>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</si>
  <si>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</si>
  <si>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</si>
  <si>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</si>
  <si>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</si>
  <si>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</si>
  <si>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</si>
  <si>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</si>
  <si>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</si>
  <si>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</si>
  <si>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</si>
  <si>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</si>
  <si>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</si>
  <si>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</si>
  <si>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</si>
  <si>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</si>
  <si>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</si>
  <si>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</si>
  <si>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</si>
  <si>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</si>
  <si>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</si>
  <si>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</si>
  <si>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</si>
  <si>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</si>
  <si>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</si>
  <si>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</si>
  <si>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</si>
  <si>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</si>
  <si>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</si>
  <si>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</si>
  <si>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</si>
  <si>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</si>
  <si>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</si>
  <si>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</si>
  <si>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</si>
  <si>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</si>
  <si>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</si>
  <si>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</si>
  <si>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</si>
  <si>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</si>
  <si>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</si>
  <si>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</si>
  <si>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</si>
  <si>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</si>
  <si>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</si>
  <si>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</si>
  <si>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</si>
  <si>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</si>
  <si>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</si>
  <si>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</si>
  <si>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</si>
  <si>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</si>
  <si>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</si>
  <si>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</si>
  <si>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</si>
  <si>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</si>
  <si>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</si>
  <si>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</si>
  <si>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</si>
  <si>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</si>
  <si>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</si>
  <si>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</si>
  <si>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</si>
  <si>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</si>
  <si>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</si>
  <si>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</si>
  <si>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</si>
  <si>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</si>
  <si>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</si>
  <si>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</si>
  <si>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</si>
  <si>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</si>
  <si>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</si>
  <si>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</si>
  <si>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</si>
  <si>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</si>
  <si>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</si>
  <si>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</si>
  <si>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</si>
  <si>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</si>
  <si>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</si>
  <si>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</si>
  <si>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</si>
  <si>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</si>
  <si>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</si>
  <si>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</si>
  <si>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</si>
  <si>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</si>
  <si>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</si>
  <si>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</si>
  <si>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</si>
  <si>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</si>
  <si>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</si>
  <si>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</si>
  <si>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</si>
  <si>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</si>
  <si>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</si>
  <si>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</si>
  <si>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</si>
  <si>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</si>
  <si>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</si>
  <si>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</si>
  <si>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</si>
  <si>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</si>
  <si>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</si>
  <si>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</si>
  <si>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</si>
  <si>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</si>
  <si>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</si>
  <si>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</si>
  <si>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</si>
  <si>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</si>
  <si>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</si>
  <si>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</si>
  <si>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</si>
  <si>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</si>
  <si>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</si>
  <si>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</si>
  <si>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</si>
  <si>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</si>
  <si>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</si>
  <si>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</si>
  <si>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</si>
  <si>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</si>
  <si>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</si>
  <si>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</si>
  <si>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</si>
  <si>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</si>
  <si>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</si>
  <si>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</si>
  <si>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</si>
  <si>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</si>
  <si>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</si>
  <si>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</si>
  <si>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</si>
  <si>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</si>
  <si>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</si>
  <si>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</si>
  <si>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</si>
  <si>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</si>
  <si>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</si>
  <si>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</si>
  <si>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</si>
  <si>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</si>
  <si>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</si>
  <si>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</si>
  <si>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</si>
  <si>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</si>
  <si>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</si>
  <si>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</si>
  <si>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</si>
  <si>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</si>
  <si>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</si>
  <si>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</si>
  <si>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</si>
  <si>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</si>
  <si>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</si>
  <si>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</si>
  <si>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</si>
  <si>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</si>
  <si>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</si>
  <si>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</si>
  <si>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</si>
  <si>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</si>
  <si>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</si>
  <si>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</si>
  <si>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</si>
  <si>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</si>
  <si>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</si>
  <si>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</si>
  <si>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</si>
  <si>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</si>
  <si>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</si>
  <si>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</si>
  <si>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</si>
  <si>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</si>
  <si>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</si>
  <si>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</si>
  <si>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</si>
  <si>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</si>
  <si>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</si>
  <si>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</si>
  <si>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</si>
  <si>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</si>
  <si>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</si>
  <si>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</si>
  <si>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</si>
  <si>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</si>
  <si>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</si>
  <si>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</si>
  <si>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</si>
  <si>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</si>
  <si>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</si>
  <si>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</si>
  <si>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</si>
  <si>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</si>
  <si>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</si>
  <si>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</si>
  <si>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</si>
  <si>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</si>
  <si>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</si>
  <si>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</si>
  <si>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</si>
  <si>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</si>
  <si>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</si>
  <si>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</si>
  <si>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</si>
  <si>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</si>
  <si>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</si>
  <si>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</si>
  <si>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</si>
  <si>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</si>
  <si>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</si>
  <si>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</si>
  <si>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</si>
  <si>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</si>
  <si>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</si>
  <si>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</si>
  <si>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</si>
  <si>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</si>
  <si>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</si>
  <si>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</si>
  <si>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</si>
  <si>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</si>
  <si>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</si>
  <si>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</si>
  <si>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</si>
  <si>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</si>
  <si>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</si>
  <si>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</si>
  <si>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</si>
  <si>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</si>
  <si>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</si>
  <si>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</si>
  <si>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</si>
  <si>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</si>
  <si>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</si>
  <si>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</si>
  <si>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</si>
  <si>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</si>
  <si>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</si>
  <si>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</si>
  <si>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</si>
  <si>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</si>
  <si>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</si>
  <si>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</si>
  <si>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</si>
  <si>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</si>
  <si>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</si>
  <si>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</si>
  <si>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</si>
  <si>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</si>
  <si>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</si>
  <si>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</si>
  <si>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</si>
  <si>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</si>
  <si>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</si>
  <si>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</si>
  <si>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</si>
  <si>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</si>
  <si>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</si>
  <si>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</si>
  <si>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</si>
  <si>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</si>
  <si>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</si>
  <si>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</si>
  <si>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</si>
  <si>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</si>
  <si>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</si>
  <si>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</si>
  <si>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</si>
  <si>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</si>
  <si>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</si>
  <si>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</si>
  <si>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</si>
  <si>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</si>
  <si>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</si>
  <si>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</si>
  <si>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</si>
  <si>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</si>
  <si>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</si>
  <si>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</si>
  <si>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</si>
  <si>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</si>
  <si>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</si>
  <si>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</si>
  <si>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</si>
  <si>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</si>
  <si>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</si>
  <si>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</si>
  <si>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</si>
  <si>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</si>
  <si>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</si>
  <si>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</si>
  <si>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</si>
  <si>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</si>
  <si>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</si>
  <si>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</si>
  <si>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</si>
  <si>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</si>
  <si>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</si>
  <si>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</si>
  <si>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</si>
  <si>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</si>
  <si>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</si>
  <si>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</si>
  <si>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</si>
  <si>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</si>
  <si>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</si>
  <si>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</si>
  <si>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</si>
  <si>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</si>
  <si>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</si>
  <si>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</si>
  <si>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</si>
  <si>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</si>
  <si>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</si>
  <si>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</si>
  <si>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</si>
  <si>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</si>
  <si>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</si>
  <si>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</si>
  <si>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</si>
  <si>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</si>
  <si>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</si>
  <si>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</si>
  <si>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</si>
  <si>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</si>
  <si>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</si>
  <si>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</si>
  <si>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</si>
  <si>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</si>
  <si>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</si>
  <si>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</si>
  <si>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</si>
  <si>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</si>
  <si>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</si>
  <si>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</si>
  <si>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</si>
  <si>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</si>
  <si>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</si>
  <si>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</si>
  <si>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</si>
  <si>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</si>
  <si>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</si>
  <si>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</si>
  <si>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</si>
  <si>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</si>
  <si>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</si>
  <si>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</si>
  <si>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</si>
  <si>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</si>
  <si>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</si>
  <si>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</si>
  <si>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</si>
  <si>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</si>
  <si>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</si>
  <si>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</si>
  <si>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</si>
  <si>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</si>
  <si>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</si>
  <si>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</si>
  <si>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</si>
  <si>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</si>
  <si>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</si>
  <si>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</si>
  <si>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</si>
  <si>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</si>
  <si>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</si>
  <si>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</si>
  <si>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</si>
  <si>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</si>
  <si>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</si>
  <si>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</si>
  <si>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</si>
  <si>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</si>
  <si>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</si>
  <si>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</si>
  <si>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</si>
  <si>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</si>
  <si>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</si>
  <si>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</si>
  <si>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</si>
  <si>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</si>
  <si>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</si>
  <si>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</si>
  <si>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</si>
  <si>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</si>
  <si>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</si>
  <si>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</si>
  <si>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</si>
  <si>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</si>
  <si>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</si>
  <si>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</si>
  <si>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</si>
  <si>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</si>
  <si>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</si>
  <si>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</si>
  <si>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</si>
  <si>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</si>
  <si>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</si>
  <si>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</si>
  <si>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</si>
  <si>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</si>
  <si>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</si>
  <si>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</si>
  <si>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</si>
  <si>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</si>
  <si>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</si>
  <si>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</si>
  <si>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</si>
  <si>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</si>
  <si>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</si>
  <si>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</si>
  <si>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</si>
  <si>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</si>
  <si>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</si>
  <si>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</si>
  <si>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</si>
  <si>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</si>
  <si>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</si>
  <si>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</si>
  <si>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</si>
  <si>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</si>
  <si>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</si>
  <si>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</si>
  <si>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</si>
  <si>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</si>
  <si>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</si>
  <si>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</si>
  <si>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</si>
  <si>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</si>
  <si>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</si>
  <si>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</si>
  <si>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</si>
  <si>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</si>
  <si>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</si>
  <si>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</si>
  <si>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</si>
  <si>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</si>
  <si>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</si>
  <si>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</si>
  <si>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</si>
  <si>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</si>
  <si>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</si>
  <si>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</si>
  <si>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</si>
  <si>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</si>
  <si>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</si>
  <si>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</si>
  <si>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</si>
  <si>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</si>
  <si>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</si>
  <si>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</si>
  <si>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</si>
  <si>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</si>
  <si>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</si>
  <si>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</si>
  <si>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</si>
  <si>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</si>
  <si>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</si>
  <si>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</si>
  <si>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</si>
  <si>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</si>
  <si>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</si>
  <si>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</si>
  <si>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</si>
  <si>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</si>
  <si>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</si>
  <si>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</si>
  <si>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</si>
  <si>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</si>
  <si>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</si>
  <si>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</si>
  <si>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</si>
  <si>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</si>
  <si>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</si>
  <si>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</si>
  <si>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</si>
  <si>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</si>
  <si>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</si>
  <si>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</si>
  <si>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</si>
  <si>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</si>
  <si>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</si>
  <si>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</si>
  <si>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</si>
  <si>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</si>
  <si>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</si>
  <si>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</si>
  <si>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</si>
  <si>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</si>
  <si>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</si>
  <si>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</si>
  <si>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</si>
  <si>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</si>
  <si>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</si>
  <si>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</si>
  <si>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</si>
  <si>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</si>
  <si>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</si>
  <si>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</si>
  <si>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</si>
  <si>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</si>
  <si>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</si>
  <si>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</si>
  <si>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</si>
  <si>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</si>
  <si>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</si>
  <si>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</si>
  <si>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</si>
  <si>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</si>
  <si>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</si>
  <si>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</si>
  <si>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</si>
  <si>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</si>
  <si>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</si>
  <si>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</si>
  <si>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</si>
  <si>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</si>
  <si>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</si>
  <si>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</si>
  <si>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</si>
  <si>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</si>
  <si>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</si>
  <si>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</si>
  <si>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</si>
  <si>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</si>
  <si>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</si>
  <si>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</si>
  <si>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</si>
  <si>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</si>
  <si>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</si>
  <si>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</si>
  <si>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</si>
  <si>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</si>
  <si>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</si>
  <si>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</si>
  <si>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</si>
  <si>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</si>
  <si>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</si>
  <si>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</si>
  <si>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</si>
  <si>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</si>
  <si>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</si>
  <si>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</si>
  <si>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</si>
  <si>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</si>
  <si>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</si>
  <si>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</si>
  <si>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</si>
  <si>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</si>
  <si>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</si>
  <si>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</si>
  <si>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</si>
  <si>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</si>
  <si>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</si>
  <si>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</si>
  <si>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</si>
  <si>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</si>
  <si>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</si>
  <si>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</si>
  <si>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</si>
  <si>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</si>
  <si>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</si>
  <si>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</si>
  <si>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</si>
  <si>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</si>
  <si>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</si>
  <si>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</si>
  <si>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</si>
  <si>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</si>
  <si>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</si>
  <si>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</si>
  <si>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</si>
  <si>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</si>
  <si>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</si>
  <si>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</si>
  <si>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</si>
  <si>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</si>
  <si>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</si>
  <si>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</si>
  <si>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</si>
  <si>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</si>
  <si>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</si>
  <si>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</si>
  <si>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</si>
  <si>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</si>
  <si>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</si>
  <si>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</si>
  <si>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</si>
  <si>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</si>
  <si>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</si>
  <si>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</si>
  <si>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</si>
  <si>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</si>
  <si>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</si>
  <si>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</si>
  <si>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</si>
  <si>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</si>
  <si>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</t>
  </si>
  <si>
    <t>TSF1/TSF2</t>
  </si>
  <si>
    <t>Solicitado MC1 às 09:27 para socaria em TSF1 e TSF2 / Operadores realizando o abastecimento da máquina</t>
  </si>
  <si>
    <t>Autorizado entrar na via as 11:52h  - Intervalo em TSF1  até as 15h após gira para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</si>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</sst>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L433" activePane="bottomRight" state="frozen"/>
      <selection pane="bottomRight" activeCell="BO437" sqref="BO4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1138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1139</v>
      </c>
      <c r="BI1" s="364"/>
      <c r="BJ1" s="365"/>
      <c r="BK1" s="366"/>
      <c r="BL1" s="49"/>
      <c r="BM1" s="356" t="s">
        <v>1140</v>
      </c>
      <c r="BN1" s="357"/>
      <c r="BO1" s="357"/>
      <c r="BP1" s="357"/>
      <c r="BQ1" s="357"/>
      <c r="BR1" s="357"/>
      <c r="BS1" s="358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9" t="s">
        <v>1141</v>
      </c>
      <c r="AJ2" s="360"/>
      <c r="AK2" s="360"/>
      <c r="AL2" s="360"/>
      <c r="AM2" s="360"/>
      <c r="AN2" s="360"/>
      <c r="AO2" s="360"/>
      <c r="AP2" s="360"/>
      <c r="AQ2" s="362"/>
      <c r="AR2" s="229"/>
      <c r="AS2" s="374" t="s">
        <v>1144</v>
      </c>
      <c r="AT2" s="361"/>
      <c r="AU2" s="361"/>
      <c r="AV2" s="361"/>
      <c r="AW2" s="361"/>
      <c r="AX2" s="360"/>
      <c r="AY2" s="362"/>
      <c r="AZ2" s="4"/>
      <c r="BA2" s="353" t="s">
        <v>1145</v>
      </c>
      <c r="BB2" s="355"/>
      <c r="BC2" s="359" t="s">
        <v>1142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3" t="s">
        <v>1146</v>
      </c>
      <c r="AJ3" s="355"/>
      <c r="AK3" s="353" t="s">
        <v>1147</v>
      </c>
      <c r="AL3" s="354"/>
      <c r="AM3" s="354"/>
      <c r="AN3" s="354"/>
      <c r="AO3" s="354"/>
      <c r="AP3" s="354"/>
      <c r="AQ3" s="355"/>
      <c r="AR3" s="230"/>
      <c r="AS3" s="377" t="s">
        <v>1153</v>
      </c>
      <c r="AT3" s="378"/>
      <c r="AU3" s="377" t="s">
        <v>1154</v>
      </c>
      <c r="AV3" s="378"/>
      <c r="AW3" s="377" t="s">
        <v>1155</v>
      </c>
      <c r="AX3" s="379"/>
      <c r="AY3" s="63" t="s">
        <v>1156</v>
      </c>
      <c r="AZ3" s="63"/>
      <c r="BA3" s="375"/>
      <c r="BB3" s="376"/>
      <c r="BC3" s="353" t="s">
        <v>1149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1157</v>
      </c>
      <c r="BN3" s="357"/>
      <c r="BO3" s="357"/>
      <c r="BP3" s="358"/>
      <c r="BQ3" s="356" t="s">
        <v>759</v>
      </c>
      <c r="BR3" s="357"/>
      <c r="BS3" s="358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>
        <v>0.71805555555555556</v>
      </c>
      <c r="AU424" s="232">
        <v>0.84791666666666665</v>
      </c>
      <c r="AV424" s="232">
        <v>0.96805555555555556</v>
      </c>
      <c r="AW424" s="232"/>
      <c r="AX424" s="38"/>
      <c r="AY424" s="303">
        <f>IF(D424="","*",IFERROR(IF(ISODD(COUNT(AS424:AX424)),"ERRO",SUM((AT424-AS424),(AV424-AU424),(AX424-AW424))),"ERRO"))</f>
        <v>0.25277777777777777</v>
      </c>
      <c r="AZ424" s="13"/>
      <c r="BA424" s="338">
        <v>4586</v>
      </c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6" t="s">
        <v>1833</v>
      </c>
      <c r="BK424" s="29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1.3648809523809524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>
        <v>0.58402777777777781</v>
      </c>
      <c r="AS426" s="293">
        <v>0</v>
      </c>
      <c r="AT426" s="293">
        <v>0</v>
      </c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6" t="s">
        <v>1837</v>
      </c>
      <c r="BK426" s="29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9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1839</v>
      </c>
      <c r="N429" s="194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TIN</v>
      </c>
      <c r="AM429" s="292" t="str">
        <f>IF(BS_CONTROLE[[#This Row],[Entre - Estações]]=0, "-", BS_CONTROLE[[#This Row],[Entre - Estações]])</f>
        <v>TCS-TIN</v>
      </c>
      <c r="AN429" s="292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3">
        <v>0.41111111111111109</v>
      </c>
      <c r="AS429" s="293">
        <v>0.4201388888888889</v>
      </c>
      <c r="AT429" s="293">
        <v>0.46180555555555558</v>
      </c>
      <c r="AU429" s="232"/>
      <c r="AV429" s="232"/>
      <c r="AW429" s="232"/>
      <c r="AX429" s="38"/>
      <c r="AY429" s="303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6" t="s">
        <v>1841</v>
      </c>
      <c r="BK429" s="29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1844</v>
      </c>
      <c r="BK430" s="29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4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9" t="s">
        <v>1338</v>
      </c>
      <c r="W433" s="322" t="s">
        <v>1823</v>
      </c>
      <c r="X433" s="208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92" t="str">
        <f>IF(BS_CONTROLE[[#This Row],[Local - Partida]]=0, "-", BS_CONTROLE[[#This Row],[Local - Partida]])</f>
        <v>744TEX</v>
      </c>
      <c r="AL433" s="292" t="str">
        <f>IF(BS_CONTROLE[[#This Row],[Local - Encerramento]]=0, "-", BS_CONTROLE[[#This Row],[Local - Encerramento]])</f>
        <v>TGR2</v>
      </c>
      <c r="AM433" s="292" t="str">
        <f>IF(BS_CONTROLE[[#This Row],[Entre - Estações]]=0, "-", BS_CONTROLE[[#This Row],[Entre - Estações]])</f>
        <v>TAL-TSF</v>
      </c>
      <c r="AN433" s="292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3">
        <v>0.41666666666666669</v>
      </c>
      <c r="AS433" s="293">
        <v>0.49305555555555558</v>
      </c>
      <c r="AT433" s="293"/>
      <c r="AU433" s="232"/>
      <c r="AV433" s="232"/>
      <c r="AW433" s="232"/>
      <c r="AX433" s="38"/>
      <c r="AY433" s="303" t="str">
        <f>IF(D433="","*",IFERROR(IF(ISODD(COUNT(AS433:AX433)),"ERRO",SUM((AT433-AS433),(AV433-AU433),(AX433-AW433))),"ERRO"))</f>
        <v>ERRO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20" t="s">
        <v>1846</v>
      </c>
      <c r="BK433" s="16" t="s">
        <v>1847</v>
      </c>
      <c r="BL433" s="15"/>
      <c r="BM433" s="14"/>
      <c r="BN433" s="14"/>
      <c r="BO433" s="159"/>
      <c r="BP433" s="17"/>
      <c r="BQ433" s="12" t="e">
        <f>IF(AND(BR433&lt;1,BS433&lt;1),"Produção e Intervalo",IF(BR433&lt;1,"Intervalo",IF(BS433&lt;1,"Produção","Aderente")))</f>
        <v>#VALUE!</v>
      </c>
      <c r="BR433" s="18" t="e">
        <f>IF(OR(B433="",F433=""),"*",AY433/P433)</f>
        <v>#VALUE!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4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TSF</v>
      </c>
      <c r="AN434" s="292" t="str">
        <f>IF(BS_CONTROLE[[#This Row],[SB]]=0, "-", BS_CONTROLE[[#This Row],[SB]])</f>
        <v>TSF1/TSF2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721</v>
      </c>
      <c r="AQ434" s="276">
        <f>IF(BS_CONTROLE[[#This Row],[KM - Fim]]=0, "-", BS_CONTROLE[[#This Row],[KM - Fim]])</f>
        <v>721.8</v>
      </c>
      <c r="AR434" s="293">
        <v>0.39374999999999999</v>
      </c>
      <c r="AS434" s="293">
        <v>0.53611111111111109</v>
      </c>
      <c r="AT434" s="293"/>
      <c r="AU434" s="232"/>
      <c r="AV434" s="232"/>
      <c r="AW434" s="232"/>
      <c r="AX434" s="38"/>
      <c r="AY434" s="303" t="str">
        <f>IF(D434="","*",IFERROR(IF(ISODD(COUNT(AS434:AX434)),"ERRO",SUM((AT434-AS434),(AV434-AU434),(AX434-AW434))),"ERRO"))</f>
        <v>ERRO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>
        <v>1</v>
      </c>
      <c r="BI434" s="16"/>
      <c r="BJ434" s="320" t="s">
        <v>1849</v>
      </c>
      <c r="BK434" s="16" t="s">
        <v>1850</v>
      </c>
      <c r="BL434" s="15"/>
      <c r="BM434" s="14"/>
      <c r="BN434" s="14"/>
      <c r="BO434" s="159"/>
      <c r="BP434" s="17"/>
      <c r="BQ434" s="12" t="e">
        <f>IF(AND(BR434&lt;1,BS434&lt;1),"Produção e Intervalo",IF(BR434&lt;1,"Intervalo",IF(BS434&lt;1,"Produção","Aderente")))</f>
        <v>#VALUE!</v>
      </c>
      <c r="BR434" s="18" t="e">
        <f>IF(OR(B434="",F434=""),"*",AY434/P434)</f>
        <v>#VALUE!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1851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4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9"/>
      <c r="W436" s="322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2" t="str">
        <f>IF(BS_CONTROLE[[#This Row],[Local - Partida]]=0, "-", BS_CONTROLE[[#This Row],[Local - Partida]])</f>
        <v>-</v>
      </c>
      <c r="AL436" s="292" t="str">
        <f>IF(BS_CONTROLE[[#This Row],[Local - Encerramento]]=0, "-", BS_CONTROLE[[#This Row],[Local - Encerramento]])</f>
        <v>-</v>
      </c>
      <c r="AM436" s="292" t="str">
        <f>IF(BS_CONTROLE[[#This Row],[Entre - Estações]]=0, "-", BS_CONTROLE[[#This Row],[Entre - Estações]])</f>
        <v>-</v>
      </c>
      <c r="AN436" s="292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1852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>
        <v>0.39583333333333331</v>
      </c>
      <c r="AS437" s="293">
        <v>0.39583333333333331</v>
      </c>
      <c r="AT437" s="293">
        <v>0.5</v>
      </c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20" t="s">
        <v>1853</v>
      </c>
      <c r="BK437" s="16" t="s">
        <v>1854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5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1855</v>
      </c>
      <c r="W438" s="322" t="s">
        <v>1856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>
        <v>0.35972222222222222</v>
      </c>
      <c r="AS438" s="293">
        <v>0.51597222222222228</v>
      </c>
      <c r="AT438" s="293">
        <v>0.64097222222222228</v>
      </c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0.125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320" t="s">
        <v>1857</v>
      </c>
      <c r="BK438" s="16" t="s">
        <v>1858</v>
      </c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</v>
      </c>
      <c r="BR438" s="18">
        <f>IF(OR(B438="",F438=""),"*",AY438/P438)</f>
        <v>1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1859</v>
      </c>
      <c r="W439" s="322" t="s">
        <v>1860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>
        <v>0.36458333333333331</v>
      </c>
      <c r="AS439" s="293">
        <v>0.375</v>
      </c>
      <c r="AT439" s="293">
        <v>0.5</v>
      </c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20" t="s">
        <v>1861</v>
      </c>
      <c r="BK439" s="16" t="s">
        <v>1862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5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>
        <v>0.36458333333333331</v>
      </c>
      <c r="AS440" s="293">
        <v>0.375</v>
      </c>
      <c r="AT440" s="293">
        <v>0.5</v>
      </c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20" t="s">
        <v>1861</v>
      </c>
      <c r="BK440" s="16" t="s">
        <v>1862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5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1863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>
        <v>0.36041666666666666</v>
      </c>
      <c r="AS441" s="293">
        <v>0.3611111111111111</v>
      </c>
      <c r="AT441" s="293"/>
      <c r="AU441" s="232"/>
      <c r="AV441" s="232"/>
      <c r="AW441" s="232"/>
      <c r="AX441" s="38"/>
      <c r="AY441" s="303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20" t="s">
        <v>1864</v>
      </c>
      <c r="BK441" s="16" t="s">
        <v>1865</v>
      </c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1866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1867</v>
      </c>
      <c r="N442" s="194" t="s">
        <v>1868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1869</v>
      </c>
      <c r="W442" s="322" t="s">
        <v>1870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>
        <v>0.46388888888888891</v>
      </c>
      <c r="AS442" s="293">
        <v>0.47847222222222224</v>
      </c>
      <c r="AT442" s="293">
        <v>0.52013888888888893</v>
      </c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4.1666666666666685E-2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>
        <v>1</v>
      </c>
      <c r="BI442" s="16"/>
      <c r="BJ442" s="320" t="s">
        <v>1871</v>
      </c>
      <c r="BK442" s="320" t="s">
        <v>1871</v>
      </c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</v>
      </c>
      <c r="BR442" s="18">
        <f>IF(OR(B442="",F442=""),"*",AY442/P442)</f>
        <v>1.0000000000000004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1872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1873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>
        <v>1</v>
      </c>
      <c r="BI443" s="16"/>
      <c r="BJ443" s="320" t="s">
        <v>1874</v>
      </c>
      <c r="BK443" s="320" t="s">
        <v>1874</v>
      </c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1875</v>
      </c>
      <c r="J444" s="207">
        <v>72</v>
      </c>
      <c r="K444" s="207">
        <v>321</v>
      </c>
      <c r="L444" s="207" t="s">
        <v>609</v>
      </c>
      <c r="M444" s="194" t="s">
        <v>1876</v>
      </c>
      <c r="N444" s="194" t="s">
        <v>1877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1878</v>
      </c>
      <c r="W444" s="167" t="s">
        <v>1879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>
        <v>0.3215277777777778</v>
      </c>
      <c r="AS444" s="293">
        <v>0</v>
      </c>
      <c r="AT444" s="293">
        <v>0</v>
      </c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20" t="s">
        <v>1880</v>
      </c>
      <c r="BK444" s="352" t="s">
        <v>1880</v>
      </c>
      <c r="BL444" s="15"/>
      <c r="BM444" s="14" t="s">
        <v>992</v>
      </c>
      <c r="BN444" s="14" t="s">
        <v>1021</v>
      </c>
      <c r="BO444" s="159" t="s">
        <v>1083</v>
      </c>
      <c r="BP444" s="352" t="s">
        <v>1880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1881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>
        <v>0.3611111111111111</v>
      </c>
      <c r="AS445" s="293">
        <v>0</v>
      </c>
      <c r="AT445" s="293">
        <v>0</v>
      </c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20" t="s">
        <v>1882</v>
      </c>
      <c r="BK445" s="16" t="s">
        <v>1883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>MecânicaLocomotiva</v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6"/>
      <c r="BI446" s="179"/>
      <c r="BJ446" s="351" t="s">
        <v>1884</v>
      </c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>
        <v>78</v>
      </c>
      <c r="K452" s="222">
        <v>187.2</v>
      </c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>
        <v>78</v>
      </c>
      <c r="K453" s="222">
        <v>188.7</v>
      </c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>
        <v>78</v>
      </c>
      <c r="K454" s="222">
        <v>189.2</v>
      </c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>
        <v>78</v>
      </c>
      <c r="K455" s="222">
        <v>186.2</v>
      </c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9" spans="53:53">
      <c r="BA499" t="s">
        <v>1885</v>
      </c>
    </row>
    <row r="1048469" spans="25:25">
      <c r="Y1048469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7" operator="equal">
      <formula>"ERRO"</formula>
    </cfRule>
  </conditionalFormatting>
  <conditionalFormatting sqref="X4 Y1:Z368 Y369:Y446">
    <cfRule type="cellIs" dxfId="135" priority="18426" operator="equal">
      <formula>"OPORTUNIDADE"</formula>
    </cfRule>
  </conditionalFormatting>
  <conditionalFormatting sqref="AZ6:AZ416">
    <cfRule type="expression" dxfId="134" priority="18421">
      <formula>$BU6=1</formula>
    </cfRule>
  </conditionalFormatting>
  <conditionalFormatting sqref="BQ6:BQ493">
    <cfRule type="cellIs" dxfId="133" priority="18432" operator="equal">
      <formula>"Produção e Intervalo"</formula>
    </cfRule>
    <cfRule type="cellIs" dxfId="132" priority="18433" operator="equal">
      <formula>"Aderente"</formula>
    </cfRule>
    <cfRule type="cellIs" dxfId="131" priority="18434" operator="equal">
      <formula>"Intervalo"</formula>
    </cfRule>
    <cfRule type="cellIs" dxfId="130" priority="18435" operator="equal">
      <formula>"Produção"</formula>
    </cfRule>
    <cfRule type="cellIs" dxfId="129" priority="18436" operator="equal">
      <formula>"ERRO"</formula>
    </cfRule>
  </conditionalFormatting>
  <conditionalFormatting sqref="BR6:BS446">
    <cfRule type="cellIs" dxfId="128" priority="18414" operator="equal">
      <formula>"*"</formula>
    </cfRule>
    <cfRule type="cellIs" dxfId="127" priority="18415" operator="greaterThanOrEqual">
      <formula>1</formula>
    </cfRule>
    <cfRule type="cellIs" dxfId="126" priority="18416" operator="lessThan">
      <formula>1</formula>
    </cfRule>
  </conditionalFormatting>
  <conditionalFormatting sqref="Y6:Z368 X370:X416 X418 X420 Y369:Y446">
    <cfRule type="cellIs" dxfId="125" priority="18362" operator="equal">
      <formula>"NÃO"</formula>
    </cfRule>
    <cfRule type="cellIs" dxfId="124" priority="18363" operator="equal">
      <formula>"SIM"</formula>
    </cfRule>
  </conditionalFormatting>
  <conditionalFormatting sqref="X370:X416 X418 X420">
    <cfRule type="cellIs" dxfId="123" priority="18361" operator="equal">
      <formula>"OPORTUNIDADE"</formula>
    </cfRule>
  </conditionalFormatting>
  <conditionalFormatting sqref="Z369:Z416">
    <cfRule type="cellIs" dxfId="122" priority="18359" operator="equal">
      <formula>"NÃO"</formula>
    </cfRule>
    <cfRule type="cellIs" dxfId="121" priority="18360" operator="equal">
      <formula>"SIM"</formula>
    </cfRule>
  </conditionalFormatting>
  <conditionalFormatting sqref="Z369:Z416">
    <cfRule type="cellIs" dxfId="120" priority="18358" operator="equal">
      <formula>"OPORTUNIDADE"</formula>
    </cfRule>
  </conditionalFormatting>
  <conditionalFormatting sqref="Y1048469:Y1048576">
    <cfRule type="cellIs" dxfId="119" priority="18243" operator="equal">
      <formula>"OPORTUNIDADE"</formula>
    </cfRule>
  </conditionalFormatting>
  <conditionalFormatting sqref="Y1048469:Y1048576">
    <cfRule type="cellIs" dxfId="118" priority="18241" operator="equal">
      <formula>"NÃO"</formula>
    </cfRule>
    <cfRule type="cellIs" dxfId="117" priority="18242" operator="equal">
      <formula>"SIM"</formula>
    </cfRule>
  </conditionalFormatting>
  <conditionalFormatting sqref="Z417:Z444">
    <cfRule type="cellIs" dxfId="116" priority="17978" operator="equal">
      <formula>"OPORTUNIDADE"</formula>
    </cfRule>
  </conditionalFormatting>
  <conditionalFormatting sqref="Z417:Z444">
    <cfRule type="cellIs" dxfId="115" priority="17976" operator="equal">
      <formula>"NÃO"</formula>
    </cfRule>
    <cfRule type="cellIs" dxfId="114" priority="17977" operator="equal">
      <formula>"SIM"</formula>
    </cfRule>
  </conditionalFormatting>
  <conditionalFormatting sqref="Z443">
    <cfRule type="cellIs" dxfId="113" priority="17961" operator="equal">
      <formula>"NÃO"</formula>
    </cfRule>
    <cfRule type="cellIs" dxfId="112" priority="17962" operator="equal">
      <formula>"SIM"</formula>
    </cfRule>
  </conditionalFormatting>
  <conditionalFormatting sqref="Z443">
    <cfRule type="cellIs" dxfId="111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46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80">
      <formula>$BU386=1</formula>
    </cfRule>
  </conditionalFormatting>
  <conditionalFormatting sqref="AZ419:AZ443">
    <cfRule type="expression" dxfId="109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5" operator="equal">
      <formula>"*"</formula>
    </cfRule>
    <cfRule type="cellIs" dxfId="107" priority="13376" operator="greaterThanOrEqual">
      <formula>1</formula>
    </cfRule>
    <cfRule type="cellIs" dxfId="106" priority="13377" operator="lessThan">
      <formula>1</formula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 BK442:BK443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93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493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0" t="s">
        <v>1886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06" t="s">
        <v>703</v>
      </c>
      <c r="D3" s="306" t="s">
        <v>1887</v>
      </c>
      <c r="E3" s="306" t="s">
        <v>1888</v>
      </c>
      <c r="F3" s="306" t="s">
        <v>1889</v>
      </c>
      <c r="G3" s="306" t="s">
        <v>1890</v>
      </c>
      <c r="H3" s="306" t="s">
        <v>1891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1892</v>
      </c>
      <c r="G6" s="307"/>
      <c r="H6" s="307"/>
    </row>
    <row r="7" spans="3:8">
      <c r="C7" s="307" t="s">
        <v>847</v>
      </c>
      <c r="D7" s="307">
        <v>7632</v>
      </c>
      <c r="E7" s="308">
        <v>45683</v>
      </c>
      <c r="F7" s="310">
        <v>5000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1893</v>
      </c>
      <c r="G10" s="307" t="s">
        <v>1894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1895</v>
      </c>
      <c r="G11" s="307" t="s">
        <v>1896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1897</v>
      </c>
      <c r="G12" s="307" t="s">
        <v>1896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81" t="s">
        <v>1898</v>
      </c>
      <c r="C2" s="381"/>
      <c r="D2" s="381"/>
      <c r="E2" s="381"/>
      <c r="F2" s="381"/>
      <c r="G2" s="381"/>
      <c r="H2" s="182"/>
    </row>
    <row r="3" spans="1:8">
      <c r="A3" s="182"/>
      <c r="B3" s="382"/>
      <c r="C3" s="382"/>
      <c r="D3" s="382"/>
      <c r="E3" s="382"/>
      <c r="F3" s="382"/>
      <c r="G3" s="382"/>
      <c r="H3" s="182"/>
    </row>
    <row r="4" spans="1:8" ht="40.5">
      <c r="A4" s="182"/>
      <c r="B4" s="311" t="s">
        <v>1899</v>
      </c>
      <c r="C4" s="311" t="s">
        <v>1900</v>
      </c>
      <c r="D4" s="311" t="s">
        <v>1901</v>
      </c>
      <c r="E4" s="311" t="s">
        <v>1902</v>
      </c>
      <c r="F4" s="311" t="s">
        <v>7</v>
      </c>
      <c r="G4" s="311" t="s">
        <v>1903</v>
      </c>
      <c r="H4" s="182"/>
    </row>
    <row r="5" spans="1:8">
      <c r="A5" s="182"/>
      <c r="B5" s="312" t="s">
        <v>1904</v>
      </c>
      <c r="C5" s="312">
        <v>309525</v>
      </c>
      <c r="D5" s="312" t="s">
        <v>1905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1906</v>
      </c>
      <c r="C6" s="312">
        <v>257410</v>
      </c>
      <c r="D6" s="312" t="s">
        <v>1907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1908</v>
      </c>
      <c r="C7" s="312">
        <v>256875</v>
      </c>
      <c r="D7" s="312" t="s">
        <v>1909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1910</v>
      </c>
      <c r="C8" s="312">
        <v>257278</v>
      </c>
      <c r="D8" s="312" t="s">
        <v>1911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1912</v>
      </c>
      <c r="C9" s="312">
        <v>261794</v>
      </c>
      <c r="D9" s="312" t="s">
        <v>1913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1914</v>
      </c>
      <c r="C10" s="312">
        <v>257033</v>
      </c>
      <c r="D10" s="312" t="s">
        <v>1915</v>
      </c>
      <c r="E10" s="312" t="s">
        <v>838</v>
      </c>
      <c r="F10" s="312" t="s">
        <v>194</v>
      </c>
      <c r="G10" s="312" t="s">
        <v>1916</v>
      </c>
      <c r="H10" s="182"/>
    </row>
    <row r="11" spans="1:8">
      <c r="A11" s="182"/>
      <c r="B11" s="312" t="s">
        <v>1917</v>
      </c>
      <c r="C11" s="312">
        <v>396578</v>
      </c>
      <c r="D11" s="312" t="s">
        <v>1918</v>
      </c>
      <c r="E11" s="312" t="s">
        <v>838</v>
      </c>
      <c r="F11" s="312" t="s">
        <v>194</v>
      </c>
      <c r="G11" s="312" t="s">
        <v>1916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16"/>
      <c r="M1" s="123"/>
      <c r="N1" s="284"/>
      <c r="O1" s="284"/>
      <c r="P1" s="164"/>
      <c r="Q1" s="386" t="s">
        <v>1226</v>
      </c>
      <c r="R1" s="387"/>
      <c r="U1" s="101"/>
      <c r="V1" s="388" t="s">
        <v>1919</v>
      </c>
      <c r="W1" s="388"/>
      <c r="X1" s="388"/>
      <c r="Y1" s="103"/>
    </row>
    <row r="2" spans="1:25" s="100" customFormat="1" ht="11.25" customHeight="1">
      <c r="A2" s="104" t="s">
        <v>1920</v>
      </c>
      <c r="B2" s="104" t="s">
        <v>1921</v>
      </c>
      <c r="C2" s="104" t="s">
        <v>605</v>
      </c>
      <c r="D2" s="105" t="s">
        <v>1178</v>
      </c>
      <c r="E2" s="105" t="s">
        <v>1179</v>
      </c>
      <c r="F2" s="105" t="s">
        <v>1922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1923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4586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4586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4586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4586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4586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4586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4586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4586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4586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4586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4586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4586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4586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4586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4586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4586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4586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4586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4586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4586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4586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4586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4586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4586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4586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4586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8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8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18" t="str">
        <f>IF(FN_MC!N434="","*",FN_MC!N434)</f>
        <v>TSF1/TSF2</v>
      </c>
      <c r="M431" s="110">
        <f>IF(FN_MC!J434="","*",FN_MC!J434)</f>
        <v>98</v>
      </c>
      <c r="N431" s="286">
        <f>IF(FN_MC!K434="","*",FN_MC!K434)</f>
        <v>721</v>
      </c>
      <c r="O431" s="286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4586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8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ZQY-ZFH</v>
      </c>
      <c r="L449" s="318" t="str">
        <f>IF(FN_MC!N452="","*",FN_MC!N452)</f>
        <v>ZQYZFH</v>
      </c>
      <c r="M449" s="110">
        <f>IF(FN_MC!J452="","*",FN_MC!J452)</f>
        <v>78</v>
      </c>
      <c r="N449" s="286">
        <f>IF(FN_MC!K452="","*",FN_MC!K452)</f>
        <v>187.2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ZQY-ZFH</v>
      </c>
      <c r="L450" s="318" t="str">
        <f>IF(FN_MC!N453="","*",FN_MC!N453)</f>
        <v>ZQYZFH</v>
      </c>
      <c r="M450" s="110">
        <f>IF(FN_MC!J453="","*",FN_MC!J453)</f>
        <v>78</v>
      </c>
      <c r="N450" s="286">
        <f>IF(FN_MC!K453="","*",FN_MC!K453)</f>
        <v>188.7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ZQY-ZFH</v>
      </c>
      <c r="L451" s="318" t="str">
        <f>IF(FN_MC!N454="","*",FN_MC!N454)</f>
        <v>ZQYZFH</v>
      </c>
      <c r="M451" s="110">
        <f>IF(FN_MC!J454="","*",FN_MC!J454)</f>
        <v>78</v>
      </c>
      <c r="N451" s="286">
        <f>IF(FN_MC!K454="","*",FN_MC!K454)</f>
        <v>189.2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ZQY-ZFH</v>
      </c>
      <c r="L452" s="318" t="str">
        <f>IF(FN_MC!N455="","*",FN_MC!N455)</f>
        <v>ZQYZFH</v>
      </c>
      <c r="M452" s="110">
        <f>IF(FN_MC!J455="","*",FN_MC!J455)</f>
        <v>78</v>
      </c>
      <c r="N452" s="286">
        <f>IF(FN_MC!K455="","*",FN_MC!K455)</f>
        <v>186.2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1924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1925</v>
      </c>
      <c r="C2" s="95" t="s">
        <v>1163</v>
      </c>
      <c r="D2" s="95" t="s">
        <v>1165</v>
      </c>
      <c r="E2" s="95" t="s">
        <v>1926</v>
      </c>
      <c r="F2" s="95" t="s">
        <v>1927</v>
      </c>
      <c r="G2" s="95" t="s">
        <v>1928</v>
      </c>
      <c r="H2" s="95" t="s">
        <v>1929</v>
      </c>
      <c r="I2" s="95" t="s">
        <v>1930</v>
      </c>
      <c r="J2" s="95" t="s">
        <v>1931</v>
      </c>
      <c r="K2" s="130" t="s">
        <v>1932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ZQY-ZFH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ZQY-ZFH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ZQY-ZFH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ZQY-ZFH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ZQY-ZFH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ZQY-ZFH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9" t="s">
        <v>1933</v>
      </c>
      <c r="D5" s="390"/>
      <c r="E5" s="390"/>
      <c r="F5" s="390"/>
      <c r="G5" s="390"/>
      <c r="H5" s="390"/>
      <c r="I5" s="390"/>
      <c r="J5" s="391"/>
      <c r="K5" s="392" t="s">
        <v>1934</v>
      </c>
      <c r="L5" s="393"/>
      <c r="M5" s="393"/>
      <c r="N5" s="393"/>
      <c r="O5" s="394" t="s">
        <v>1935</v>
      </c>
      <c r="P5" s="395"/>
      <c r="Q5" s="396"/>
    </row>
    <row r="6" spans="1:17" s="93" customFormat="1" ht="15.75" customHeight="1">
      <c r="A6" s="87" t="s">
        <v>1922</v>
      </c>
      <c r="B6" s="94" t="s">
        <v>1921</v>
      </c>
      <c r="C6" s="95" t="s">
        <v>1178</v>
      </c>
      <c r="D6" s="96" t="s">
        <v>1179</v>
      </c>
      <c r="E6" s="95" t="s">
        <v>1936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1937</v>
      </c>
      <c r="M6" s="138" t="s">
        <v>628</v>
      </c>
      <c r="N6" s="139" t="s">
        <v>1173</v>
      </c>
      <c r="O6" s="236" t="s">
        <v>1216</v>
      </c>
      <c r="P6" s="152"/>
      <c r="Q6" s="183" t="s">
        <v>1938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Em intervalo as 11:50h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1</v>
      </c>
      <c r="P523" s="90"/>
      <c r="Q523" s="144" t="str">
        <f>IF($A$2=1,IF(FN_MC!BJ434="","*",FN_MC!BJ434),IF(FN_MC!BK434="","*",FN_MC!BK434))</f>
        <v>Autorizado entrar na via as 11:52h  - Intervalo em TSF1  até as 15h após gira para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Licenciado as 08:40 / Em inspeção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1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1</v>
      </c>
      <c r="P532" s="90"/>
      <c r="Q532" s="144" t="str">
        <f>IF($A$2=1,IF(FN_MC!BJ443="","*",FN_MC!BJ443),IF(FN_MC!BK443="","*",FN_MC!BK443))</f>
        <v xml:space="preserve">MC1 as 10:56 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ZQY-ZFH</v>
      </c>
      <c r="H541" s="149">
        <f>IF(FN_MC!K452="","*",FN_MC!K452)</f>
        <v>187.2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ZQY-ZFH</v>
      </c>
      <c r="H542" s="149">
        <f>IF(FN_MC!K453="","*",FN_MC!K453)</f>
        <v>188.7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ZQY-ZFH</v>
      </c>
      <c r="H543" s="149">
        <f>IF(FN_MC!K454="","*",FN_MC!K454)</f>
        <v>189.2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ZQY-ZFH</v>
      </c>
      <c r="H544" s="149">
        <f>IF(FN_MC!K455="","*",FN_MC!K455)</f>
        <v>186.2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1938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2026-01-27T16:08:45Z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