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620" documentId="8_{B6337239-1A00-434D-AAD0-422EA1FEB5AE}" xr6:coauthVersionLast="47" xr6:coauthVersionMax="47" xr10:uidLastSave="{CBA95846-443F-49F8-950F-C6CF9C12081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4" i="1" l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M270" i="1" a="1"/>
  <c r="M270" i="1" s="1"/>
  <c r="N270" i="1" a="1"/>
  <c r="N270" i="1" s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J270" i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382" i="12" s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385" i="12" s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91" i="12" s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392" i="12" s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393" i="12" s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5" i="12" s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7" i="12" s="1"/>
  <c r="T296" i="1" a="1"/>
  <c r="T296" i="1" s="1"/>
  <c r="E3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399" i="12" s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8" i="1" l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<sst xmlns="http://schemas.openxmlformats.org/spreadsheetml/2006/main" count="6381" uniqueCount="1678">
  <si>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</si>
  <si>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</si>
  <si>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</si>
  <si>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</si>
  <si>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</si>
  <si>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</si>
  <si>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</si>
  <si>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</si>
  <si>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</si>
  <si>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</si>
  <si>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</si>
  <si>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</si>
  <si>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</si>
  <si>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</si>
  <si>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</si>
  <si>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</si>
  <si>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</si>
  <si>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</si>
  <si>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</si>
  <si>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</si>
  <si>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</si>
  <si>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</si>
  <si>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</si>
  <si>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</si>
  <si>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</si>
  <si>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</si>
  <si>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</si>
  <si>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</si>
  <si>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</si>
  <si>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</si>
  <si>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</si>
  <si>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</si>
  <si>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</si>
  <si>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</si>
  <si>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</si>
  <si>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</si>
  <si>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</si>
  <si>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</si>
  <si>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</si>
  <si>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</si>
  <si>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</si>
  <si>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</si>
  <si>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</si>
  <si>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</si>
  <si>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</si>
  <si>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</si>
  <si>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</si>
  <si>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</si>
  <si>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</si>
  <si>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</si>
  <si>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</si>
  <si>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</si>
  <si>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</si>
  <si>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</si>
  <si>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</si>
  <si>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</si>
  <si>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</si>
  <si>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</si>
  <si>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</si>
  <si>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</si>
  <si>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</si>
  <si>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</si>
  <si>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</si>
  <si>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</si>
  <si>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</si>
  <si>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</si>
  <si>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</si>
  <si>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</si>
  <si>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</si>
  <si>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</si>
  <si>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</si>
  <si>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</si>
  <si>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</si>
  <si>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</si>
  <si>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</si>
  <si>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</si>
  <si>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</si>
  <si>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</si>
  <si>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</si>
  <si>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</si>
  <si>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</si>
  <si>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</si>
  <si>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</si>
  <si>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</si>
  <si>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</si>
  <si>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</si>
  <si>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</si>
  <si>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</si>
  <si>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</si>
  <si>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</si>
  <si>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</si>
  <si>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</si>
  <si>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</si>
  <si>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</si>
  <si>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</si>
  <si>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</si>
  <si>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</si>
  <si>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</si>
  <si>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</si>
  <si>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</si>
  <si>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</si>
  <si>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</si>
  <si>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</si>
  <si>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</si>
  <si>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</si>
  <si>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</si>
  <si>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</si>
  <si>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</si>
  <si>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</si>
  <si>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</si>
  <si>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</si>
  <si>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</si>
  <si>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</si>
  <si>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</si>
  <si>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</si>
  <si>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</si>
  <si>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</si>
  <si>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</si>
  <si>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</si>
  <si>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</si>
  <si>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</si>
  <si>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</si>
  <si>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</si>
  <si>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</si>
  <si>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</si>
  <si>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</si>
  <si>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</si>
  <si>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</si>
  <si>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</si>
  <si>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</si>
  <si>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</si>
  <si>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</si>
  <si>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</si>
  <si>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</si>
  <si>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</si>
  <si>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</si>
  <si>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</si>
  <si>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</si>
  <si>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</si>
  <si>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</si>
  <si>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</si>
  <si>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</si>
  <si>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</si>
  <si>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</si>
  <si>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</si>
  <si>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</si>
  <si>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</si>
  <si>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</si>
  <si>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</si>
  <si>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</si>
  <si>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</si>
  <si>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</si>
  <si>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</si>
  <si>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</si>
  <si>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</si>
  <si>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</si>
  <si>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</si>
  <si>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</si>
  <si>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</si>
  <si>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</si>
  <si>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</si>
  <si>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</si>
  <si>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</si>
  <si>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</si>
  <si>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</si>
  <si>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</si>
  <si>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</si>
  <si>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</si>
  <si>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</si>
  <si>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</si>
  <si>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</si>
  <si>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</si>
  <si>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</si>
  <si>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</si>
  <si>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</si>
  <si>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</si>
  <si>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</si>
  <si>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</si>
  <si>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</si>
  <si>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</si>
  <si>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</si>
  <si>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</si>
  <si>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</si>
  <si>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</si>
  <si>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</si>
  <si>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</si>
  <si>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</si>
  <si>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</si>
  <si>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</si>
  <si>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</si>
  <si>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</si>
  <si>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</si>
  <si>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</si>
  <si>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</si>
  <si>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</si>
  <si>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</si>
  <si>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</si>
  <si>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</si>
  <si>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</si>
  <si>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</si>
  <si>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</si>
  <si>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</si>
  <si>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</si>
  <si>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</si>
  <si>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</si>
  <si>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</si>
  <si>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</si>
  <si>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</si>
  <si>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</si>
  <si>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</si>
  <si>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</si>
  <si>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</si>
  <si>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</si>
  <si>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</si>
  <si>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</si>
  <si>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</si>
  <si>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</si>
  <si>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</si>
  <si>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</si>
  <si>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</si>
  <si>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</si>
  <si>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</si>
  <si>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</si>
  <si>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</si>
  <si>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</si>
  <si>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</si>
  <si>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</si>
  <si>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</si>
  <si>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</si>
  <si>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</si>
  <si>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</si>
  <si>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</si>
  <si>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</si>
  <si>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</si>
  <si>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</si>
  <si>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</si>
  <si>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</si>
  <si>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</si>
  <si>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</si>
  <si>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</si>
  <si>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</si>
  <si>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</si>
  <si>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</si>
  <si>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</si>
  <si>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</si>
  <si>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</si>
  <si>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</si>
  <si>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</si>
  <si>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</si>
  <si>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</si>
  <si>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</si>
  <si>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</si>
  <si>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</si>
  <si>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</si>
  <si>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</si>
  <si>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</si>
  <si>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</si>
  <si>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</si>
  <si>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</si>
  <si>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</si>
  <si>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</si>
  <si>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</si>
  <si>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</si>
  <si>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</si>
  <si>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</si>
  <si>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</si>
  <si>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</si>
  <si>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</si>
  <si>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</si>
  <si>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</si>
  <si>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</si>
  <si>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</si>
  <si>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</si>
  <si>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</si>
  <si>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</si>
  <si>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</si>
  <si>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</si>
  <si>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</si>
  <si>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</si>
  <si>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</si>
  <si>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</si>
  <si>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</si>
  <si>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</si>
  <si>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</si>
  <si>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</si>
  <si>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</si>
  <si>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</si>
  <si>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</si>
  <si>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</si>
  <si>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</si>
  <si>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</si>
  <si>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</si>
  <si>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</si>
  <si>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</si>
  <si>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</si>
  <si>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</si>
  <si>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</si>
  <si>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</si>
  <si>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</si>
  <si>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</si>
  <si>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</si>
  <si>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</si>
  <si>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</si>
  <si>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</si>
  <si>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</si>
  <si>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</si>
  <si>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</si>
  <si>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</si>
  <si>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</si>
  <si>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</si>
  <si>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</si>
  <si>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</si>
  <si>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</si>
  <si>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</si>
  <si>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</si>
  <si>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</si>
  <si>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</si>
  <si>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</si>
  <si>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</si>
  <si>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</si>
  <si>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</si>
  <si>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</si>
  <si>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</si>
  <si>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</si>
  <si>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</si>
  <si>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</si>
  <si>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</si>
  <si>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</si>
  <si>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</si>
  <si>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</si>
  <si>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</si>
  <si>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</si>
  <si>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</si>
  <si>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</si>
  <si>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</si>
  <si>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</si>
  <si>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</si>
  <si>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</si>
  <si>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</si>
  <si>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</si>
  <si>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</si>
  <si>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</si>
  <si>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</si>
  <si>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</si>
  <si>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</si>
  <si>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</si>
  <si>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</si>
  <si>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</si>
  <si>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</si>
  <si>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</si>
  <si>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</si>
  <si>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</si>
  <si>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</si>
  <si>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</si>
  <si>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</si>
  <si>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</si>
  <si>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</si>
  <si>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</si>
  <si>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</si>
  <si>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</si>
  <si>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</si>
  <si>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</si>
  <si>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</si>
  <si>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</si>
  <si>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</si>
  <si>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</si>
  <si>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</si>
  <si>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</si>
  <si>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</si>
  <si>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</si>
  <si>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</si>
  <si>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</si>
  <si>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</si>
  <si>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</si>
  <si>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</si>
  <si>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</si>
  <si>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</si>
  <si>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</si>
  <si>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</si>
  <si>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</si>
  <si>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</si>
  <si>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</si>
  <si>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</si>
  <si>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</si>
  <si>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</si>
  <si>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</si>
  <si>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</si>
  <si>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</si>
  <si>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</si>
  <si>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</si>
  <si>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</si>
  <si>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</si>
  <si>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</si>
  <si>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</si>
  <si>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</si>
  <si>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</si>
  <si>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</si>
  <si>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</si>
  <si>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</si>
  <si>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</si>
  <si>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</si>
  <si>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</si>
  <si>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</si>
  <si>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</si>
  <si>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</si>
  <si>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</si>
  <si>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</si>
  <si>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</si>
  <si>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</si>
  <si>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</si>
  <si>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</si>
  <si>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</si>
  <si>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</si>
  <si>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</si>
  <si>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</si>
  <si>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</si>
  <si>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</si>
  <si>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</si>
  <si>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</si>
  <si>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</si>
  <si>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</si>
  <si>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</si>
  <si>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</si>
  <si>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</si>
  <si>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</si>
  <si>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</si>
  <si>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</si>
  <si>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</si>
  <si>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</si>
  <si>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</si>
  <si>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</si>
  <si>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</si>
  <si>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</si>
  <si>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</si>
  <si>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</si>
  <si>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</si>
  <si>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</si>
  <si>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</si>
  <si>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</si>
  <si>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</si>
  <si>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</si>
  <si>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</si>
  <si>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</si>
  <si>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</si>
  <si>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</si>
  <si>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</si>
  <si>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</si>
  <si>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</si>
  <si>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</si>
  <si>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</si>
  <si>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</si>
  <si>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</si>
  <si>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</si>
  <si>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</si>
  <si>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</si>
  <si>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</si>
  <si>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</si>
  <si>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</si>
  <si>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</si>
  <si>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</si>
  <si>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</si>
  <si>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</si>
  <si>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</si>
  <si>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</si>
  <si>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</si>
  <si>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</si>
  <si>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</si>
  <si>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</si>
  <si>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</si>
  <si>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</si>
  <si>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</si>
  <si>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</si>
  <si>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</si>
  <si>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</si>
  <si>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</si>
  <si>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</si>
  <si>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</si>
  <si>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</si>
  <si>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</si>
  <si>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</si>
  <si>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</si>
  <si>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</si>
  <si>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</si>
  <si>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</si>
  <si>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</si>
  <si>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</si>
  <si>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</si>
  <si>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</si>
  <si>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</si>
  <si>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</si>
  <si>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</si>
  <si>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</si>
  <si>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</si>
  <si>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</si>
  <si>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</si>
  <si>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</si>
  <si>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</si>
  <si>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</si>
  <si>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</si>
  <si>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</si>
  <si>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</si>
  <si>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</si>
  <si>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</si>
  <si>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</si>
  <si>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</si>
  <si>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</si>
  <si>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</si>
  <si>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</si>
  <si>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</si>
  <si>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</si>
  <si>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</si>
  <si>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</si>
  <si>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</si>
  <si>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</si>
  <si>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</si>
  <si>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</si>
  <si>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</si>
  <si>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</si>
  <si>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</si>
  <si>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</si>
  <si>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</si>
  <si>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</si>
  <si>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</si>
  <si>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</si>
  <si>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</si>
  <si>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</si>
  <si>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</si>
  <si>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</si>
  <si>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</si>
  <si>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</si>
  <si>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</si>
  <si>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</si>
  <si>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</si>
  <si>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</si>
  <si>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</si>
  <si>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</si>
  <si>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</si>
  <si>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</si>
  <si>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</si>
  <si>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</si>
  <si>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</si>
  <si>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</si>
  <si>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</si>
  <si>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</si>
  <si>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</si>
  <si>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</si>
  <si>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</si>
  <si>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</si>
  <si>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</si>
  <si>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</si>
  <si>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</si>
  <si>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</si>
  <si>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</si>
  <si>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</si>
  <si>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</si>
  <si>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</si>
  <si>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</si>
  <si>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</si>
  <si>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</si>
  <si>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</si>
  <si>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</si>
  <si>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</si>
  <si>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</si>
  <si>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</si>
  <si>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</si>
  <si>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</si>
  <si>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</si>
  <si>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</si>
  <si>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</si>
  <si>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</si>
  <si>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</si>
  <si>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</si>
  <si>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</si>
  <si>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</si>
  <si>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</si>
  <si>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</si>
  <si>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</si>
  <si>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</si>
  <si>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</si>
  <si>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</si>
  <si>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</si>
  <si>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</si>
  <si>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</si>
  <si>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</si>
  <si>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</si>
  <si>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</si>
  <si>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</si>
  <si>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</si>
  <si>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</si>
  <si>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</si>
  <si>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</si>
  <si>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</si>
  <si>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</si>
  <si>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</si>
  <si>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</si>
  <si>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</si>
  <si>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</si>
  <si>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</si>
  <si>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</si>
  <si>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</si>
  <si>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</si>
  <si>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</si>
  <si>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</si>
  <si>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</si>
  <si>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</si>
  <si>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</si>
  <si>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</si>
  <si>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</si>
  <si>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</si>
  <si>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</si>
  <si>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</si>
  <si>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</si>
  <si>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</si>
  <si>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</si>
  <si>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</si>
  <si>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</si>
  <si>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</si>
  <si>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</si>
  <si>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</si>
  <si>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</si>
  <si>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</si>
  <si>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</si>
  <si>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</si>
  <si>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</si>
  <si>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</si>
  <si>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</si>
  <si>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</si>
  <si>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</si>
  <si>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</si>
  <si>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</si>
  <si>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</si>
  <si>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</si>
  <si>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</si>
  <si>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</si>
  <si>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</si>
  <si>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</si>
  <si>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</si>
  <si>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</si>
  <si>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</si>
  <si>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</si>
  <si>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</si>
  <si>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</si>
  <si>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</si>
  <si>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</si>
  <si>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</si>
  <si>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</si>
  <si>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</si>
  <si>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</si>
  <si>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</si>
  <si>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</si>
  <si>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</si>
  <si>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</si>
  <si>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</si>
  <si>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</si>
  <si>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</si>
  <si>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</si>
  <si>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</si>
  <si>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</si>
  <si>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</si>
  <si>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</si>
  <si>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</si>
  <si>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</si>
  <si>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</si>
  <si>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</si>
  <si>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</si>
  <si>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</si>
  <si>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</si>
  <si>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</si>
  <si>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</si>
  <si>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</si>
  <si>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</si>
  <si>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</si>
  <si>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</si>
  <si>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</si>
  <si>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</si>
  <si>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</si>
  <si>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</si>
  <si>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</si>
  <si>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</si>
  <si>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</si>
  <si>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</si>
  <si>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</si>
  <si>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</si>
  <si>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</si>
  <si>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</si>
  <si>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</si>
  <si>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</si>
  <si>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</si>
  <si>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</si>
  <si>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</si>
  <si>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</si>
  <si>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</si>
  <si>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</si>
  <si>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</si>
  <si>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</si>
  <si>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</si>
  <si>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</si>
  <si>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</si>
  <si>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</si>
  <si>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</si>
  <si>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</si>
  <si>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</si>
  <si>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</si>
  <si>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</si>
  <si>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</si>
  <si>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</si>
  <si>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</si>
  <si>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</si>
  <si>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</si>
  <si>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</si>
  <si>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</si>
  <si>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</si>
  <si>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</si>
  <si>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</si>
  <si>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</si>
  <si>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</si>
  <si>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</si>
  <si>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</si>
  <si>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</si>
  <si>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</si>
  <si>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</si>
  <si>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</si>
  <si>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</si>
  <si>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</si>
  <si>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</si>
  <si>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</si>
  <si>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</si>
  <si>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</si>
  <si>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</si>
  <si>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</si>
  <si>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</si>
  <si>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</si>
  <si>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</si>
  <si>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</si>
  <si>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</si>
  <si>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</si>
  <si>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</si>
  <si>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</si>
  <si>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</si>
  <si>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</si>
  <si>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</si>
  <si>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</si>
  <si>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</si>
  <si>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</si>
  <si>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</si>
  <si>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</si>
  <si>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</si>
  <si>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</si>
  <si>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</si>
  <si>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</si>
  <si>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</si>
  <si>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</si>
  <si>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</si>
  <si>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</si>
  <si>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</si>
  <si>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</si>
  <si>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</si>
  <si>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</si>
  <si>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</si>
  <si>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</si>
  <si>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</si>
  <si>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</si>
  <si>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</si>
  <si>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</si>
  <si>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</si>
  <si>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</si>
  <si>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</si>
  <si>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</si>
  <si>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</si>
  <si>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</si>
  <si>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</si>
  <si>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</si>
  <si>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</si>
  <si>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</si>
  <si>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</si>
  <si>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</si>
  <si>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</si>
  <si>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</si>
  <si>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</si>
  <si>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</si>
  <si>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</si>
  <si>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</si>
  <si>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</si>
  <si>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</si>
  <si>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</si>
  <si>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</si>
  <si>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</si>
  <si>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</si>
  <si>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</si>
  <si>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</si>
  <si>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</si>
  <si>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</si>
  <si>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</si>
  <si>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</si>
  <si>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</si>
  <si>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</si>
  <si>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</si>
  <si>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</si>
  <si>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</si>
  <si>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</si>
  <si>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</si>
  <si>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</si>
  <si>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</si>
  <si>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</si>
  <si>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</si>
  <si>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</si>
  <si>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</si>
  <si>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</si>
  <si>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</si>
  <si>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</si>
  <si>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</si>
  <si>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</si>
  <si>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</si>
  <si>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</si>
  <si>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</si>
  <si>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</si>
  <si>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</si>
  <si>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</si>
  <si>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</si>
  <si>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</si>
  <si>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</si>
  <si>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</si>
  <si>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</si>
  <si>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</si>
  <si>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</si>
  <si>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</si>
  <si>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</si>
  <si>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</si>
  <si>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</si>
  <si>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</si>
  <si>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</si>
  <si>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</si>
  <si>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</si>
  <si>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</si>
  <si>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</si>
  <si>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</si>
  <si>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</si>
  <si>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</si>
  <si>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</si>
  <si>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</si>
  <si>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</si>
  <si>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</si>
  <si>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</si>
  <si>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</si>
  <si>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</si>
  <si>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</si>
  <si>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</si>
  <si>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</si>
  <si>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</si>
  <si>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</si>
  <si>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</si>
  <si>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</si>
  <si>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</si>
  <si>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</si>
  <si>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</si>
  <si>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</si>
  <si>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</si>
  <si>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</si>
  <si>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</si>
  <si>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</si>
  <si>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</si>
  <si>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</si>
  <si>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</si>
  <si>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</si>
  <si>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</si>
  <si>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</si>
  <si>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</si>
  <si>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</si>
  <si>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</si>
  <si>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</si>
  <si>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</si>
  <si>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</si>
  <si>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</si>
  <si>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</si>
  <si>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</si>
  <si>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</si>
  <si>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</si>
  <si>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</si>
  <si>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</si>
  <si>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</si>
  <si>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</si>
  <si>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</si>
  <si>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</si>
  <si>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</si>
  <si>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</si>
  <si>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</si>
  <si>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</si>
  <si>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</si>
  <si>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</si>
  <si>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</si>
  <si>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</si>
  <si>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</si>
  <si>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</si>
  <si>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</si>
  <si>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</si>
  <si>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</si>
  <si>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</si>
  <si>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</si>
  <si>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</si>
  <si>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</si>
  <si>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</si>
  <si>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</si>
  <si>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</si>
  <si>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</si>
  <si>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</si>
  <si>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</si>
  <si>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</si>
  <si>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</si>
  <si>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</si>
  <si>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</si>
  <si>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</si>
  <si>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</si>
  <si>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</si>
  <si>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</si>
  <si>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</si>
  <si>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</si>
  <si>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</si>
  <si>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</si>
  <si>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</si>
  <si>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</si>
  <si>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</si>
  <si>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</si>
  <si>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</si>
  <si>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</si>
  <si>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</si>
  <si>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</si>
  <si>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</si>
  <si>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</si>
  <si>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</si>
  <si>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</si>
  <si>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</si>
  <si>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</si>
  <si>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</si>
  <si>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</si>
  <si>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</si>
  <si>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</si>
  <si>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</si>
  <si>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</si>
  <si>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</si>
  <si>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</si>
  <si>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</si>
  <si>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</si>
  <si>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</si>
  <si>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</si>
  <si>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</si>
  <si>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</si>
  <si>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</si>
  <si>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</si>
  <si>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</si>
  <si>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</si>
  <si>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</si>
  <si>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</si>
  <si>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</si>
  <si>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</si>
  <si>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</si>
  <si>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</si>
  <si>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</si>
  <si>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</si>
  <si>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</si>
  <si>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</si>
  <si>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</si>
  <si>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</si>
  <si>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</si>
  <si>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</si>
  <si>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</si>
  <si>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</si>
  <si>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</si>
  <si>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</si>
  <si>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</si>
  <si>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</si>
  <si>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</si>
  <si>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</si>
  <si>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</si>
  <si>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</si>
  <si>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</si>
  <si>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</si>
  <si>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</si>
  <si>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</si>
  <si>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</si>
  <si>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</si>
  <si>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</si>
  <si>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</si>
  <si>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</si>
  <si>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</si>
  <si>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</si>
  <si>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</si>
  <si>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</si>
  <si>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</si>
  <si>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</si>
  <si>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</si>
  <si>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</si>
  <si>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</si>
  <si>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</si>
  <si>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</si>
  <si>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</si>
  <si>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</si>
  <si>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</si>
  <si>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</si>
  <si>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</si>
  <si>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</si>
  <si>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</si>
  <si>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</si>
  <si>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</si>
  <si>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</si>
  <si>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</si>
  <si>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</si>
  <si>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</si>
  <si>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</si>
  <si>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</si>
  <si>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</si>
  <si>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</si>
  <si>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</si>
  <si>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</si>
  <si>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</si>
  <si>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</si>
  <si>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</si>
  <si>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</si>
  <si>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</si>
  <si>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</si>
  <si>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</si>
  <si>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</si>
  <si>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</si>
  <si>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</si>
  <si>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</si>
  <si>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</si>
  <si>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</si>
  <si>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</si>
  <si>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</si>
  <si>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</si>
  <si>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</si>
  <si>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</si>
  <si>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</si>
  <si>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</si>
  <si>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</si>
  <si>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</si>
  <si>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</si>
  <si>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</si>
  <si>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</si>
  <si>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</si>
  <si>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</si>
  <si>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</si>
  <si>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</si>
  <si>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</si>
  <si>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</si>
  <si>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</si>
  <si>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</si>
  <si>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</si>
  <si>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</si>
  <si>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</si>
  <si>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</si>
  <si>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</si>
  <si>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</si>
  <si>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</si>
  <si>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</si>
  <si>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</si>
  <si>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</si>
  <si>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</si>
  <si>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</si>
  <si>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</si>
  <si>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</si>
  <si>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</si>
  <si>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</si>
  <si>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</si>
  <si>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</si>
  <si>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</si>
  <si>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</si>
  <si>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</si>
  <si>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</si>
  <si>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</si>
  <si>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</si>
  <si>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</si>
  <si>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</si>
  <si>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</si>
  <si>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</si>
  <si>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</si>
  <si>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</si>
  <si>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</si>
  <si>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</si>
  <si>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</si>
  <si>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</si>
  <si>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</si>
  <si>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</si>
  <si>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</si>
  <si>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</si>
  <si>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</si>
  <si>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</si>
  <si>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</si>
  <si>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</si>
  <si>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</si>
  <si>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</si>
  <si>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</si>
  <si>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</si>
  <si>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</si>
  <si>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</si>
  <si>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</si>
  <si>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</si>
  <si>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</si>
  <si>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</si>
  <si>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</si>
  <si>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</si>
  <si>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</si>
  <si>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</si>
  <si>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</si>
  <si>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</si>
  <si>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</si>
  <si>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</si>
  <si>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</si>
  <si>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</si>
  <si>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</si>
  <si>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</si>
  <si>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</si>
  <si>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</si>
  <si>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</si>
  <si>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</si>
  <si>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</si>
  <si>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</si>
  <si>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</si>
  <si>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</si>
  <si>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</si>
  <si>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</si>
  <si>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</si>
  <si>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</si>
  <si>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</si>
  <si>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</si>
  <si>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</si>
  <si>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</si>
  <si>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</si>
  <si>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</si>
  <si>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</si>
  <si>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</si>
  <si>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</si>
  <si>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</si>
  <si>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</si>
  <si>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</si>
  <si>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</si>
  <si>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</si>
  <si>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</si>
  <si>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</si>
  <si>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</si>
  <si>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</si>
  <si>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</si>
  <si>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</si>
  <si>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</si>
  <si>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</si>
  <si>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</si>
  <si>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</si>
  <si>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</si>
  <si>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</si>
  <si>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</si>
  <si>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</si>
  <si>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</si>
  <si>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</si>
  <si>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</si>
  <si>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</si>
  <si>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</si>
  <si>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</si>
  <si>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</si>
  <si>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</si>
  <si>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</si>
  <si>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</si>
  <si>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</si>
  <si>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</si>
  <si>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</si>
  <si>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</si>
  <si>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</si>
  <si>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</si>
  <si>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</si>
  <si>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</si>
  <si>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</si>
  <si>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</si>
  <si>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</si>
  <si>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</si>
  <si>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</si>
  <si>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</si>
  <si>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</si>
  <si>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</si>
  <si>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</si>
  <si>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</si>
  <si>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</si>
  <si>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</si>
  <si>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</si>
  <si>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</si>
  <si>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</si>
  <si>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</si>
  <si>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</si>
  <si>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</si>
  <si>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</si>
  <si>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</si>
  <si>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</si>
  <si>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</si>
  <si>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</si>
  <si>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</si>
  <si>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</si>
  <si>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</si>
  <si>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</si>
  <si>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</si>
  <si>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</si>
  <si>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</si>
  <si>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</si>
  <si>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</si>
  <si>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</si>
  <si>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</si>
  <si>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</si>
  <si>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</si>
  <si>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</si>
  <si>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</si>
  <si>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</si>
  <si>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</si>
  <si>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</si>
  <si>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</si>
  <si>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</si>
  <si>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</si>
  <si>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</si>
  <si>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</si>
  <si>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</si>
  <si>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</si>
  <si>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</si>
  <si>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</si>
  <si>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</si>
  <si>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</si>
  <si>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</si>
  <si>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</si>
  <si>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</si>
  <si>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</si>
  <si>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</si>
  <si>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</si>
  <si>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</si>
  <si>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</si>
  <si>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</si>
  <si>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</si>
  <si>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</si>
  <si>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</si>
  <si>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</si>
  <si>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</si>
  <si>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</si>
  <si>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</si>
  <si>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</si>
  <si>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</si>
  <si>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</si>
  <si>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</si>
  <si>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</si>
  <si>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</si>
  <si>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</si>
  <si>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</si>
  <si>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</si>
  <si>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</si>
  <si>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</si>
  <si>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</si>
  <si>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</si>
  <si>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</si>
  <si>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</si>
  <si>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</si>
  <si>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</si>
  <si>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</si>
  <si>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</si>
  <si>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</si>
  <si>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</si>
  <si>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</si>
  <si>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</si>
  <si>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</si>
  <si>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</si>
  <si>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</si>
  <si>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</si>
  <si>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</si>
  <si>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</si>
  <si>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</si>
  <si>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</si>
  <si>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</si>
  <si>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</si>
  <si>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</si>
  <si>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</si>
  <si>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</si>
  <si>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</si>
  <si>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</si>
  <si>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</si>
  <si>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</si>
  <si>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</si>
  <si>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</si>
  <si>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</si>
  <si>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</si>
  <si>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</si>
  <si>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</si>
  <si>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</si>
  <si>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</si>
  <si>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</si>
  <si>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</si>
  <si>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</si>
  <si>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</si>
  <si>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</si>
  <si>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</si>
  <si>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</si>
  <si>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</si>
  <si>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</si>
  <si>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</si>
  <si>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</si>
  <si>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</si>
  <si>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</si>
  <si>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</si>
  <si>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</si>
  <si>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</si>
  <si>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</si>
  <si>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</si>
  <si>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</si>
  <si>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</si>
  <si>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</si>
  <si>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</si>
  <si>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</si>
  <si>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</si>
  <si>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</si>
  <si>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</si>
  <si>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</si>
  <si>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</si>
  <si>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</si>
  <si>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</si>
  <si>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</si>
  <si>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</si>
  <si>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</si>
  <si>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</si>
  <si>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</si>
  <si>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</si>
  <si>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</si>
  <si>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</si>
  <si>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</si>
  <si>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</si>
  <si>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</si>
  <si>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</si>
  <si>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</si>
  <si>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</si>
  <si>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</si>
  <si>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</si>
  <si>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</si>
  <si>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</si>
  <si>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</si>
  <si>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</si>
  <si>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</si>
  <si>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</si>
  <si>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</si>
  <si>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</si>
  <si>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</si>
  <si>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</si>
  <si>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</si>
  <si>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</si>
  <si>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</si>
  <si>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</si>
  <si>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</si>
  <si>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</si>
  <si>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</si>
  <si>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</si>
  <si>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</si>
  <si>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</si>
  <si>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</si>
  <si>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</si>
  <si>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</si>
  <si>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</si>
  <si>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</si>
  <si>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</si>
  <si>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</si>
  <si>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</si>
  <si>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</si>
  <si>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</si>
  <si>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</si>
  <si>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</si>
  <si>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</si>
  <si>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</si>
  <si>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</si>
  <si>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</si>
  <si>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</si>
  <si>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</si>
  <si>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</si>
  <si>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</si>
  <si>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</si>
  <si>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</si>
  <si>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</si>
  <si>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</si>
  <si>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</si>
  <si>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</si>
  <si>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</si>
  <si>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</si>
  <si>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</si>
  <si>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</si>
  <si>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</si>
  <si>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</si>
  <si>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</si>
  <si>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</si>
  <si>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</si>
  <si>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</si>
  <si>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</si>
  <si>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</si>
  <si>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</si>
  <si>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</si>
  <si>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</si>
  <si>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</si>
  <si>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</si>
  <si>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</si>
  <si>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</si>
  <si>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</si>
  <si>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</si>
  <si>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</si>
  <si>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</si>
  <si>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</si>
  <si>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</si>
  <si>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</si>
  <si>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</si>
  <si>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</si>
  <si>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</si>
  <si>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</si>
  <si>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</si>
  <si>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</si>
  <si>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</si>
  <si>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</si>
  <si>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</si>
  <si>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</si>
  <si>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</si>
  <si>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</si>
  <si>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</si>
  <si>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</si>
  <si>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</si>
  <si>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</si>
  <si>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</si>
  <si>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</si>
  <si>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</si>
  <si>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</si>
  <si>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</si>
  <si>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</si>
  <si>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</si>
  <si>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</si>
  <si>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</si>
  <si>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</si>
  <si>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</si>
  <si>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</si>
  <si>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</si>
  <si>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</si>
  <si>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</si>
  <si>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</si>
  <si>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</si>
  <si>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</si>
  <si>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</si>
  <si>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</si>
  <si>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</si>
  <si>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</si>
  <si>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</si>
  <si>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</si>
  <si>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</si>
  <si>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</si>
  <si>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</si>
  <si>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</si>
  <si>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</si>
  <si>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</si>
  <si>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</si>
  <si>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</si>
  <si>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</si>
  <si>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</si>
  <si>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</si>
  <si>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</si>
  <si>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</si>
  <si>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</si>
  <si>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</si>
  <si>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</si>
  <si>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</si>
  <si>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</si>
  <si>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</si>
  <si>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</si>
  <si>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</si>
  <si>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</si>
  <si>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</si>
  <si>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</si>
  <si>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</si>
  <si>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</si>
  <si>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</si>
  <si>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</si>
  <si>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</si>
  <si>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</si>
  <si>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</si>
  <si>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</si>
  <si>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</si>
  <si>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</si>
  <si>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</si>
  <si>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</si>
  <si>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</si>
  <si>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</si>
  <si>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</si>
  <si>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</si>
  <si>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</si>
  <si>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</si>
  <si>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</si>
  <si>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</si>
  <si>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</si>
  <si>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</si>
  <si>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</si>
  <si>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</si>
  <si>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</si>
  <si>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</si>
  <si>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</si>
  <si>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</si>
  <si>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</si>
  <si>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</si>
  <si>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</si>
  <si>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</si>
  <si>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</si>
  <si>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</si>
  <si>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</si>
  <si>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</si>
  <si>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</si>
  <si>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</si>
  <si>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</si>
  <si>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</si>
  <si>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</si>
  <si>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</si>
  <si>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</si>
  <si>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</si>
  <si>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</si>
  <si>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</si>
  <si>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</si>
  <si>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</si>
  <si>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</si>
  <si>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</si>
  <si>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</si>
  <si>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</si>
  <si>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</si>
  <si>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</si>
  <si>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</si>
  <si>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</si>
  <si>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</si>
  <si>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</si>
  <si>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</si>
  <si>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</si>
  <si>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</si>
  <si>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</si>
  <si>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</si>
  <si>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</si>
  <si>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</si>
  <si>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</si>
  <si>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</si>
  <si>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</si>
  <si>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</si>
  <si>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</si>
  <si>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</si>
  <si>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</si>
  <si>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</si>
  <si>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</si>
  <si>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</si>
  <si>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</si>
  <si>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</si>
  <si>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</si>
  <si>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</si>
  <si>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</si>
  <si>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</si>
  <si>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</si>
  <si>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</si>
  <si>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</si>
  <si>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</si>
  <si>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</si>
  <si>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</si>
  <si>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</si>
  <si>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</si>
  <si>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</si>
  <si>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</si>
  <si>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</si>
  <si>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</si>
  <si>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</si>
  <si>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</si>
  <si>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</si>
  <si>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</si>
  <si>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</si>
  <si>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</si>
  <si>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</si>
  <si>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</si>
  <si>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</si>
  <si>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</si>
  <si>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</si>
  <si>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</si>
  <si>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</si>
  <si>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</si>
  <si>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</si>
  <si>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</si>
  <si>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</si>
  <si>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</si>
  <si>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</si>
  <si>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</si>
  <si>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</si>
  <si>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</si>
  <si>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</si>
  <si>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</si>
  <si>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</si>
  <si>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</si>
  <si>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</si>
  <si>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</si>
  <si>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</si>
  <si>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</si>
  <si>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</si>
  <si>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</si>
  <si>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</si>
  <si>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</si>
  <si>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</si>
  <si>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</si>
  <si>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</si>
  <si>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</si>
  <si>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</si>
  <si>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</si>
  <si>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</si>
  <si>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</si>
  <si>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</si>
  <si>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</si>
  <si>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</si>
  <si>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</si>
  <si>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</si>
  <si>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</si>
  <si>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</si>
  <si>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</si>
  <si>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</si>
  <si>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</si>
  <si>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</si>
  <si>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</si>
  <si>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</si>
  <si>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</si>
  <si>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</si>
  <si>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</si>
  <si>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</si>
  <si>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Execução de solda - AMV THE SUL</t>
  </si>
  <si>
    <t>Execução de solda - VIA2</t>
  </si>
  <si>
    <t>TP Pronto às 08h00 em TIN2 para exec. de soldas / Em intervalo 08h17 - 10h17</t>
  </si>
  <si>
    <t>Socaria mecanizada km 750 ao 755+800 via 1</t>
  </si>
  <si>
    <t>3 barras - 98/536413-537358tg
1 barra - 98/535952-536413cv</t>
  </si>
  <si>
    <t xml:space="preserve">Socaria mecanizada   </t>
  </si>
  <si>
    <t>Descarga de pedra no km 695</t>
  </si>
  <si>
    <t>2 barras - 98/532291-532831tg
2 barras - 98/531510-531970tg</t>
  </si>
  <si>
    <t>Carregamento de dormente em TCS</t>
  </si>
  <si>
    <t>2 (Maicon e Eder)</t>
  </si>
  <si>
    <t>TCSTMI</t>
  </si>
  <si>
    <t>Regulagem de brita do km 171+115 ao 173+500</t>
  </si>
  <si>
    <t>PNVPPG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</si>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</sst>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G259" activePane="bottomRight" state="frozen"/>
      <selection pane="bottomRight" activeCell="M265" sqref="M265:N2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347"/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 t="s">
        <v>1609</v>
      </c>
      <c r="BK248" s="16" t="s">
        <v>1609</v>
      </c>
      <c r="BL248" s="15"/>
      <c r="BM248" s="14"/>
      <c r="BN248" s="14"/>
      <c r="BO248" s="160"/>
      <c r="BP248" s="16"/>
      <c r="BQ248" s="12" t="str">
        <f t="shared" si="45"/>
        <v>Produção e Intervalo</v>
      </c>
      <c r="BR248" s="18">
        <f t="shared" si="46"/>
        <v>0</v>
      </c>
      <c r="BS248" s="18">
        <f t="shared" si="47"/>
        <v>0</v>
      </c>
      <c r="BT248" s="220" t="str">
        <f t="shared" si="48"/>
        <v/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1610</v>
      </c>
      <c r="W249" s="168" t="s">
        <v>1611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1612</v>
      </c>
      <c r="BK249" s="16" t="s">
        <v>1612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1613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1614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1615</v>
      </c>
      <c r="BK251" s="16" t="s">
        <v>1615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1616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1617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301</v>
      </c>
      <c r="L265" s="83" t="s">
        <v>11</v>
      </c>
      <c r="M265" s="199" t="s">
        <v>570</v>
      </c>
      <c r="N265" s="199" t="s">
        <v>571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1618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TEP</v>
      </c>
      <c r="AN265" s="279" t="str">
        <f>IF(BS_CONTROLE[[#This Row],[SB]]=0, "-", BS_CONTROLE[[#This Row],[SB]])</f>
        <v>TEP1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301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1619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1</v>
      </c>
      <c r="BI268" s="16"/>
      <c r="BJ268" s="16" t="s">
        <v>1620</v>
      </c>
      <c r="BK268" s="16"/>
      <c r="BL268" s="15"/>
      <c r="BM268" s="14"/>
      <c r="BN268" s="14"/>
      <c r="BO268" s="160"/>
      <c r="BP268" s="16"/>
      <c r="BQ268" s="12" t="str">
        <f t="shared" si="50"/>
        <v>Produção</v>
      </c>
      <c r="BR268" s="18">
        <f t="shared" si="51"/>
        <v>0.99999999999999978</v>
      </c>
      <c r="BS268" s="18">
        <f t="shared" si="52"/>
        <v>0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372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1621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1617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324" t="s">
        <v>1622</v>
      </c>
      <c r="X275" s="213" t="s">
        <v>374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1623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W7046041</v>
      </c>
      <c r="B284" s="166">
        <v>46041</v>
      </c>
      <c r="C284" s="8">
        <f>IF(BS_CONTROLE[[#This Row],[DATA]]="","",WEEKNUM(BS_CONTROLE[[#This Row],[DATA]]))</f>
        <v>4</v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1624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Produção e Intervalo</v>
      </c>
      <c r="BR284" s="18">
        <f t="shared" si="51"/>
        <v>0</v>
      </c>
      <c r="BS284" s="18">
        <f t="shared" si="52"/>
        <v>0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532.79999999999995</v>
      </c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0.125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1625</v>
      </c>
      <c r="X287" s="213" t="s">
        <v>369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532.79999999999995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1618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1626</v>
      </c>
      <c r="X290" s="213" t="s">
        <v>374</v>
      </c>
      <c r="Y290" s="153"/>
      <c r="Z290" s="153"/>
      <c r="AA290" s="83" t="s">
        <v>1627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1628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1619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1629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1630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3" operator="equal">
      <formula>"ERRO"</formula>
    </cfRule>
  </conditionalFormatting>
  <conditionalFormatting sqref="X4 Y368:Y443 Y1:Z367">
    <cfRule type="cellIs" dxfId="138" priority="18382" operator="equal">
      <formula>"OPORTUNIDADE"</formula>
    </cfRule>
  </conditionalFormatting>
  <conditionalFormatting sqref="AZ6:AZ415">
    <cfRule type="expression" dxfId="137" priority="18377">
      <formula>$BU6=1</formula>
    </cfRule>
  </conditionalFormatting>
  <conditionalFormatting sqref="BQ6:BQ492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5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68:X415 Y368:Y443 Y6:Z367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68:X415">
    <cfRule type="cellIs" dxfId="126" priority="18317" operator="equal">
      <formula>"OPORTUNIDADE"</formula>
    </cfRule>
  </conditionalFormatting>
  <conditionalFormatting sqref="Z368:Z415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68:Z415">
    <cfRule type="cellIs" dxfId="123" priority="18314" operator="equal">
      <formula>"OPORTUNIDADE"</formula>
    </cfRule>
  </conditionalFormatting>
  <conditionalFormatting sqref="Y1048468:Y1048576">
    <cfRule type="cellIs" dxfId="122" priority="18199" operator="equal">
      <formula>"OPORTUNIDADE"</formula>
    </cfRule>
  </conditionalFormatting>
  <conditionalFormatting sqref="Y1048468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6:Z441">
    <cfRule type="cellIs" dxfId="119" priority="17934" operator="equal">
      <formula>"OPORTUNIDADE"</formula>
    </cfRule>
  </conditionalFormatting>
  <conditionalFormatting sqref="Z416:Z441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2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2">
    <cfRule type="cellIs" dxfId="114" priority="17919" operator="equal">
      <formula>"OPORTUNIDADE"</formula>
    </cfRule>
  </conditionalFormatting>
  <conditionalFormatting sqref="Z442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2">
    <cfRule type="cellIs" dxfId="111" priority="17916" operator="equal">
      <formula>"OPORTUNIDADE"</formula>
    </cfRule>
  </conditionalFormatting>
  <conditionalFormatting sqref="BI442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36">
      <formula>$BU385=1</formula>
    </cfRule>
  </conditionalFormatting>
  <conditionalFormatting sqref="AZ418:AZ442">
    <cfRule type="expression" dxfId="109" priority="18696">
      <formula>$BU390=1</formula>
    </cfRule>
  </conditionalFormatting>
  <conditionalFormatting sqref="BI416:BI441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7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492">
    <cfRule type="iconSet" priority="2059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2">
    <cfRule type="iconSet" priority="2061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2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2">
      <iconSet showValue="0">
        <cfvo type="percent" val="0"/>
        <cfvo type="num" val="1"/>
        <cfvo type="num" val="1" gte="0"/>
      </iconSet>
    </cfRule>
    <cfRule type="iconSet" priority="2063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F6:F444 AI6:AI445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1631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1632</v>
      </c>
      <c r="E3" s="316" t="s">
        <v>1633</v>
      </c>
      <c r="F3" s="316" t="s">
        <v>1634</v>
      </c>
      <c r="G3" s="316" t="s">
        <v>1635</v>
      </c>
      <c r="H3" s="316" t="s">
        <v>1636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1637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1638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K3009" sqref="A3009:K301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1639</v>
      </c>
      <c r="W1" s="390"/>
      <c r="X1" s="390"/>
      <c r="Y1" s="103"/>
    </row>
    <row r="2" spans="1:25" s="100" customFormat="1" ht="11.25" customHeight="1">
      <c r="A2" s="104" t="s">
        <v>1640</v>
      </c>
      <c r="B2" s="104" t="s">
        <v>1641</v>
      </c>
      <c r="C2" s="104" t="s">
        <v>7</v>
      </c>
      <c r="D2" s="105" t="s">
        <v>1177</v>
      </c>
      <c r="E2" s="105" t="s">
        <v>1178</v>
      </c>
      <c r="F2" s="105" t="s">
        <v>1642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1643</v>
      </c>
      <c r="U2" s="107" t="s">
        <v>1180</v>
      </c>
      <c r="V2" s="102">
        <f ca="1">TODAY()-1</f>
        <v>46038</v>
      </c>
      <c r="W2" s="102">
        <f ca="1">V2-1</f>
        <v>46037</v>
      </c>
      <c r="X2" s="102">
        <f ca="1">W2-1</f>
        <v>46036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1600</v>
      </c>
      <c r="W8" s="111">
        <f ca="1">_xlfn.XLOOKUP(G8&amp;$W$2,BS_CONTROLE[CHAVE],BS_CONTROLE[Quantidade_11],"-")</f>
        <v>3259</v>
      </c>
      <c r="X8" s="111">
        <f ca="1">_xlfn.XLOOKUP(G8&amp;$X$2,BS_CONTROLE[CHAVE],BS_CONTROLE[Quantidade_11],"-")</f>
        <v>4539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1600</v>
      </c>
      <c r="W20" s="111">
        <f ca="1">_xlfn.XLOOKUP(G20&amp;$W$2,BS_CONTROLE[CHAVE],BS_CONTROLE[Quantidade_11],"-")</f>
        <v>3259</v>
      </c>
      <c r="X20" s="111">
        <f ca="1">_xlfn.XLOOKUP(G20&amp;$X$2,BS_CONTROLE[CHAVE],BS_CONTROLE[Quantidade_11],"-")</f>
        <v>4539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>
        <f ca="1">_xlfn.XLOOKUP(G21&amp;$V$2,BS_CONTROLE[CHAVE],BS_CONTROLE[Quantidade_11],"-")</f>
        <v>1615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1600</v>
      </c>
      <c r="W39" s="111">
        <f ca="1">_xlfn.XLOOKUP(G39&amp;$W$2,BS_CONTROLE[CHAVE],BS_CONTROLE[Quantidade_11],"-")</f>
        <v>3259</v>
      </c>
      <c r="X39" s="111">
        <f ca="1">_xlfn.XLOOKUP(G39&amp;$X$2,BS_CONTROLE[CHAVE],BS_CONTROLE[Quantidade_11],"-")</f>
        <v>4539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>
        <f ca="1">_xlfn.XLOOKUP(G40&amp;$V$2,BS_CONTROLE[CHAVE],BS_CONTROLE[Quantidade_11],"-")</f>
        <v>1615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1600</v>
      </c>
      <c r="W49" s="111">
        <f ca="1">_xlfn.XLOOKUP(G49&amp;$W$2,BS_CONTROLE[CHAVE],BS_CONTROLE[Quantidade_11],"-")</f>
        <v>3259</v>
      </c>
      <c r="X49" s="111">
        <f ca="1">_xlfn.XLOOKUP(G49&amp;$X$2,BS_CONTROLE[CHAVE],BS_CONTROLE[Quantidade_11],"-")</f>
        <v>4539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1600</v>
      </c>
      <c r="W59" s="111">
        <f ca="1">_xlfn.XLOOKUP(G59&amp;$W$2,BS_CONTROLE[CHAVE],BS_CONTROLE[Quantidade_11],"-")</f>
        <v>3259</v>
      </c>
      <c r="X59" s="111">
        <f ca="1">_xlfn.XLOOKUP(G59&amp;$X$2,BS_CONTROLE[CHAVE],BS_CONTROLE[Quantidade_11],"-")</f>
        <v>4539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>
        <f ca="1">_xlfn.XLOOKUP(G60&amp;$V$2,BS_CONTROLE[CHAVE],BS_CONTROLE[Quantidade_11],"-")</f>
        <v>1615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220</v>
      </c>
      <c r="X62" s="111">
        <f ca="1">_xlfn.XLOOKUP(G62&amp;$X$2,BS_CONTROLE[CHAVE],BS_CONTROLE[Quantidade_11],"-")</f>
        <v>200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1600</v>
      </c>
      <c r="W68" s="111">
        <f ca="1">_xlfn.XLOOKUP(G68&amp;$W$2,BS_CONTROLE[CHAVE],BS_CONTROLE[Quantidade_11],"-")</f>
        <v>3259</v>
      </c>
      <c r="X68" s="111">
        <f ca="1">_xlfn.XLOOKUP(G68&amp;$X$2,BS_CONTROLE[CHAVE],BS_CONTROLE[Quantidade_11],"-")</f>
        <v>4539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220</v>
      </c>
      <c r="X74" s="111">
        <f ca="1">_xlfn.XLOOKUP(G74&amp;$X$2,BS_CONTROLE[CHAVE],BS_CONTROLE[Quantidade_11],"-")</f>
        <v>200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>
        <f ca="1">_xlfn.XLOOKUP(G76&amp;$V$2,BS_CONTROLE[CHAVE],BS_CONTROLE[Quantidade_11],"-")</f>
        <v>1615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1600</v>
      </c>
      <c r="W85" s="111">
        <f ca="1">_xlfn.XLOOKUP(G85&amp;$W$2,BS_CONTROLE[CHAVE],BS_CONTROLE[Quantidade_11],"-")</f>
        <v>3259</v>
      </c>
      <c r="X85" s="111">
        <f ca="1">_xlfn.XLOOKUP(G85&amp;$X$2,BS_CONTROLE[CHAVE],BS_CONTROLE[Quantidade_11],"-")</f>
        <v>4539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>
        <f ca="1">_xlfn.XLOOKUP(G96&amp;$V$2,BS_CONTROLE[CHAVE],BS_CONTROLE[Quantidade_11],"-")</f>
        <v>1615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1600</v>
      </c>
      <c r="W110" s="111">
        <f ca="1">_xlfn.XLOOKUP(G110&amp;$W$2,BS_CONTROLE[CHAVE],BS_CONTROLE[Quantidade_11],"-")</f>
        <v>3259</v>
      </c>
      <c r="X110" s="111">
        <f ca="1">_xlfn.XLOOKUP(G110&amp;$X$2,BS_CONTROLE[CHAVE],BS_CONTROLE[Quantidade_11],"-")</f>
        <v>4539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2215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1600</v>
      </c>
      <c r="W138" s="111">
        <f ca="1">_xlfn.XLOOKUP(G138&amp;$W$2,BS_CONTROLE[CHAVE],BS_CONTROLE[Quantidade_11],"-")</f>
        <v>3259</v>
      </c>
      <c r="X138" s="111">
        <f ca="1">_xlfn.XLOOKUP(G138&amp;$X$2,BS_CONTROLE[CHAVE],BS_CONTROLE[Quantidade_11],"-")</f>
        <v>4539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>
        <f ca="1">_xlfn.XLOOKUP(G150&amp;$V$2,BS_CONTROLE[CHAVE],BS_CONTROLE[Quantidade_11],"-")</f>
        <v>1615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2215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>
        <f ca="1">_xlfn.XLOOKUP(G157&amp;$V$2,BS_CONTROLE[CHAVE],BS_CONTROLE[Quantidade_11],"-")</f>
        <v>1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1600</v>
      </c>
      <c r="W171" s="111">
        <f ca="1">_xlfn.XLOOKUP(G171&amp;$W$2,BS_CONTROLE[CHAVE],BS_CONTROLE[Quantidade_11],"-")</f>
        <v>3259</v>
      </c>
      <c r="X171" s="111">
        <f ca="1">_xlfn.XLOOKUP(G171&amp;$X$2,BS_CONTROLE[CHAVE],BS_CONTROLE[Quantidade_11],"-")</f>
        <v>4539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47530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1600</v>
      </c>
      <c r="W188" s="111">
        <f ca="1">_xlfn.XLOOKUP(G188&amp;$W$2,BS_CONTROLE[CHAVE],BS_CONTROLE[Quantidade_11],"-")</f>
        <v>3259</v>
      </c>
      <c r="X188" s="111">
        <f ca="1">_xlfn.XLOOKUP(G188&amp;$X$2,BS_CONTROLE[CHAVE],BS_CONTROLE[Quantidade_11],"-")</f>
        <v>4539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0</v>
      </c>
      <c r="W195" s="111">
        <f ca="1">_xlfn.XLOOKUP(G195&amp;$W$2,BS_CONTROLE[CHAVE],BS_CONTROLE[Quantidade_11],"-")</f>
        <v>47530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>
        <f ca="1">_xlfn.XLOOKUP(G204&amp;$V$2,BS_CONTROLE[CHAVE],BS_CONTROLE[Quantidade_11],"-")</f>
        <v>1615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1600</v>
      </c>
      <c r="W207" s="111">
        <f ca="1">_xlfn.XLOOKUP(G207&amp;$W$2,BS_CONTROLE[CHAVE],BS_CONTROLE[Quantidade_11],"-")</f>
        <v>3259</v>
      </c>
      <c r="X207" s="111">
        <f ca="1">_xlfn.XLOOKUP(G207&amp;$X$2,BS_CONTROLE[CHAVE],BS_CONTROLE[Quantidade_11],"-")</f>
        <v>4539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220</v>
      </c>
      <c r="X212" s="111">
        <f ca="1">_xlfn.XLOOKUP(G212&amp;$X$2,BS_CONTROLE[CHAVE],BS_CONTROLE[Quantidade_11],"-")</f>
        <v>200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2215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0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1600</v>
      </c>
      <c r="W228" s="111">
        <f ca="1">_xlfn.XLOOKUP(G228&amp;$W$2,BS_CONTROLE[CHAVE],BS_CONTROLE[Quantidade_11],"-")</f>
        <v>3259</v>
      </c>
      <c r="X228" s="111">
        <f ca="1">_xlfn.XLOOKUP(G228&amp;$X$2,BS_CONTROLE[CHAVE],BS_CONTROLE[Quantidade_11],"-")</f>
        <v>4539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>
        <f ca="1">_xlfn.XLOOKUP(G234&amp;$V$2,BS_CONTROLE[CHAVE],BS_CONTROLE[Quantidade_11],"-")</f>
        <v>1615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0</v>
      </c>
      <c r="X243" s="111">
        <f ca="1">_xlfn.XLOOKUP(G243&amp;$X$2,BS_CONTROLE[CHAVE],BS_CONTROLE[Quantidade_11],"-")</f>
        <v>2215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220</v>
      </c>
      <c r="X245" s="111">
        <f ca="1">_xlfn.XLOOKUP(G245&amp;$X$2,BS_CONTROLE[CHAVE],BS_CONTROLE[Quantidade_11],"-")</f>
        <v>200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1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1600</v>
      </c>
      <c r="W261" s="111">
        <f ca="1">_xlfn.XLOOKUP(G261&amp;$W$2,BS_CONTROLE[CHAVE],BS_CONTROLE[Quantidade_11],"-")</f>
        <v>3259</v>
      </c>
      <c r="X261" s="111">
        <f ca="1">_xlfn.XLOOKUP(G261&amp;$X$2,BS_CONTROLE[CHAVE],BS_CONTROLE[Quantidade_11],"-")</f>
        <v>4539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0</v>
      </c>
      <c r="W264" s="111" t="str">
        <f ca="1">_xlfn.XLOOKUP(G264&amp;$W$2,BS_CONTROLE[CHAVE],BS_CONTROLE[Quantidade_11],"-")</f>
        <v>-</v>
      </c>
      <c r="X264" s="111">
        <f ca="1">_xlfn.XLOOKUP(G264&amp;$X$2,BS_CONTROLE[CHAVE],BS_CONTROLE[Quantidade_11],"-")</f>
        <v>1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>
        <f ca="1">_xlfn.XLOOKUP(G274&amp;$W$2,BS_CONTROLE[CHAVE],BS_CONTROLE[Quantidade_11],"-")</f>
        <v>220</v>
      </c>
      <c r="X274" s="111">
        <f ca="1">_xlfn.XLOOKUP(G274&amp;$X$2,BS_CONTROLE[CHAVE],BS_CONTROLE[Quantidade_11],"-")</f>
        <v>200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0</v>
      </c>
      <c r="X276" s="111">
        <f ca="1">_xlfn.XLOOKUP(G276&amp;$X$2,BS_CONTROLE[CHAVE],BS_CONTROLE[Quantidade_11],"-")</f>
        <v>2215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47530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>
        <f ca="1">_xlfn.XLOOKUP(G290&amp;$W$2,BS_CONTROLE[CHAVE],BS_CONTROLE[Quantidade_11],"-")</f>
        <v>0</v>
      </c>
      <c r="X290" s="111">
        <f ca="1">_xlfn.XLOOKUP(G290&amp;$X$2,BS_CONTROLE[CHAVE],BS_CONTROLE[Quantidade_11],"-")</f>
        <v>11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1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1600</v>
      </c>
      <c r="W296" s="111">
        <f ca="1">_xlfn.XLOOKUP(G296&amp;$W$2,BS_CONTROLE[CHAVE],BS_CONTROLE[Quantidade_11],"-")</f>
        <v>3259</v>
      </c>
      <c r="X296" s="111">
        <f ca="1">_xlfn.XLOOKUP(G296&amp;$X$2,BS_CONTROLE[CHAVE],BS_CONTROLE[Quantidade_11],"-")</f>
        <v>4539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220</v>
      </c>
      <c r="X304" s="111">
        <f ca="1">_xlfn.XLOOKUP(G304&amp;$X$2,BS_CONTROLE[CHAVE],BS_CONTROLE[Quantidade_11],"-")</f>
        <v>200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0</v>
      </c>
      <c r="X310" s="111">
        <f ca="1">_xlfn.XLOOKUP(G310&amp;$X$2,BS_CONTROLE[CHAVE],BS_CONTROLE[Quantidade_11],"-")</f>
        <v>2215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0</v>
      </c>
      <c r="W319" s="111">
        <f ca="1">_xlfn.XLOOKUP(G319&amp;$W$2,BS_CONTROLE[CHAVE],BS_CONTROLE[Quantidade_11],"-")</f>
        <v>47530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11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1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1600</v>
      </c>
      <c r="W328" s="111">
        <f ca="1">_xlfn.XLOOKUP(G328&amp;$W$2,BS_CONTROLE[CHAVE],BS_CONTROLE[Quantidade_11],"-")</f>
        <v>3259</v>
      </c>
      <c r="X328" s="111">
        <f ca="1">_xlfn.XLOOKUP(G328&amp;$X$2,BS_CONTROLE[CHAVE],BS_CONTROLE[Quantidade_11],"-")</f>
        <v>4539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28</v>
      </c>
      <c r="W330" s="111">
        <f ca="1">_xlfn.XLOOKUP(G330&amp;$W$2,BS_CONTROLE[CHAVE],BS_CONTROLE[Quantidade_11],"-")</f>
        <v>1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1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>
        <f ca="1">_xlfn.XLOOKUP(G333&amp;$V$2,BS_CONTROLE[CHAVE],BS_CONTROLE[Quantidade_11],"-")</f>
        <v>1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>
        <f ca="1">_xlfn.XLOOKUP(G338&amp;$V$2,BS_CONTROLE[CHAVE],BS_CONTROLE[Quantidade_11],"-")</f>
        <v>1615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>
        <f ca="1">_xlfn.XLOOKUP(G340&amp;$W$2,BS_CONTROLE[CHAVE],BS_CONTROLE[Quantidade_11],"-")</f>
        <v>0</v>
      </c>
      <c r="X340" s="111">
        <f ca="1">_xlfn.XLOOKUP(G340&amp;$X$2,BS_CONTROLE[CHAVE],BS_CONTROLE[Quantidade_11],"-")</f>
        <v>2215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>
        <f ca="1">_xlfn.XLOOKUP(G344&amp;$V$2,BS_CONTROLE[CHAVE],BS_CONTROLE[Quantidade_11],"-")</f>
        <v>1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0</v>
      </c>
      <c r="W346" s="111">
        <f ca="1">_xlfn.XLOOKUP(G346&amp;$W$2,BS_CONTROLE[CHAVE],BS_CONTROLE[Quantidade_11],"-")</f>
        <v>47530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>
        <f ca="1">_xlfn.XLOOKUP(G347&amp;$V$2,BS_CONTROLE[CHAVE],BS_CONTROLE[Quantidade_11],"-")</f>
        <v>0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>
        <f ca="1">_xlfn.XLOOKUP(G349&amp;$W$2,BS_CONTROLE[CHAVE],BS_CONTROLE[Quantidade_11],"-")</f>
        <v>0</v>
      </c>
      <c r="X349" s="111">
        <f ca="1">_xlfn.XLOOKUP(G349&amp;$X$2,BS_CONTROLE[CHAVE],BS_CONTROLE[Quantidade_11],"-")</f>
        <v>11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1600</v>
      </c>
      <c r="W354" s="111">
        <f ca="1">_xlfn.XLOOKUP(G354&amp;$W$2,BS_CONTROLE[CHAVE],BS_CONTROLE[Quantidade_11],"-")</f>
        <v>3259</v>
      </c>
      <c r="X354" s="111">
        <f ca="1">_xlfn.XLOOKUP(G354&amp;$X$2,BS_CONTROLE[CHAVE],BS_CONTROLE[Quantidade_11],"-")</f>
        <v>4539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28</v>
      </c>
      <c r="W357" s="111">
        <f ca="1">_xlfn.XLOOKUP(G357&amp;$W$2,BS_CONTROLE[CHAVE],BS_CONTROLE[Quantidade_11],"-")</f>
        <v>1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0</v>
      </c>
      <c r="W360" s="111" t="str">
        <f ca="1">_xlfn.XLOOKUP(G360&amp;$W$2,BS_CONTROLE[CHAVE],BS_CONTROLE[Quantidade_11],"-")</f>
        <v>-</v>
      </c>
      <c r="X360" s="111">
        <f ca="1">_xlfn.XLOOKUP(G360&amp;$X$2,BS_CONTROLE[CHAVE],BS_CONTROLE[Quantidade_11],"-")</f>
        <v>1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TEP</v>
      </c>
      <c r="L363" s="328" t="str">
        <f>IF(FN_MC!N265="","*",FN_MC!N265)</f>
        <v>TEP1</v>
      </c>
      <c r="M363" s="110">
        <f>IF(FN_MC!J265="","*",FN_MC!J265)</f>
        <v>74</v>
      </c>
      <c r="N363" s="291">
        <f>IF(FN_MC!K265="","*",FN_MC!K265)</f>
        <v>301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-</v>
      </c>
      <c r="E371" s="109" t="str">
        <f>IF(FN_MC!T270="","*",FN_MC!T270)</f>
        <v>-</v>
      </c>
      <c r="F371" s="109" t="str">
        <f>IF(FN_MC!B270="","*",FN_MC!B270)</f>
        <v>*</v>
      </c>
      <c r="G371" s="109" t="str">
        <f>IF(FN_MC!D270="","*",FN_MC!D270)</f>
        <v>*</v>
      </c>
      <c r="H371" s="109" t="str">
        <f>IF(FN_MC!F270="","*",FN_MC!F270)</f>
        <v>*</v>
      </c>
      <c r="I371" s="109" t="str">
        <f>IF(FN_MC!H270="","*",FN_MC!H270)</f>
        <v>*</v>
      </c>
      <c r="J371" s="109" t="str">
        <f>IF(FN_MC!I270="","*",FN_MC!I270)</f>
        <v>*</v>
      </c>
      <c r="K371" s="109" t="str">
        <f>IF(FN_MC!M270="","*",FN_MC!M270)</f>
        <v>-</v>
      </c>
      <c r="L371" s="328" t="str">
        <f>IF(FN_MC!N270="","*",FN_MC!N270)</f>
        <v>-</v>
      </c>
      <c r="M371" s="110" t="str">
        <f>IF(FN_MC!J270="","*",FN_MC!J270)</f>
        <v>*</v>
      </c>
      <c r="N371" s="291" t="str">
        <f>IF(FN_MC!K270="","*",FN_MC!K270)</f>
        <v>*</v>
      </c>
      <c r="O371" s="291" t="str">
        <f>IF(FN_MC!L270="","*",FN_MC!L270)</f>
        <v>-</v>
      </c>
      <c r="P371" s="110"/>
      <c r="Q371" s="127" t="str">
        <f>IF(FN_MC!O270="","*",FN_MC!O270)</f>
        <v>*</v>
      </c>
      <c r="R371" s="127" t="str">
        <f>IF(FN_MC!P270="","*",FN_MC!P270)</f>
        <v>*</v>
      </c>
      <c r="S371" s="109" t="str">
        <f>IF(FN_MC!Q270="","*",CONCATENATE(FN_MC!Q270," ",FN_MC!R270))</f>
        <v>*</v>
      </c>
      <c r="T371" s="109" t="str">
        <f>IF(FN_MC!V270="","*",FN_MC!V270)</f>
        <v>*</v>
      </c>
      <c r="U371" s="109" t="str">
        <f>IF(FN_MC!W270="","*",FN_MC!W270)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8.3333333333333329E-2</v>
      </c>
      <c r="S373" s="109" t="str">
        <f>IF(FN_MC!Q272="","*",CONCATENATE(FN_MC!Q272," ",FN_MC!R272))</f>
        <v>1120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1600</v>
      </c>
      <c r="W373" s="111">
        <f ca="1">_xlfn.XLOOKUP(G373&amp;$W$2,BS_CONTROLE[CHAVE],BS_CONTROLE[Quantidade_11],"-")</f>
        <v>3259</v>
      </c>
      <c r="X373" s="111">
        <f ca="1">_xlfn.XLOOKUP(G373&amp;$X$2,BS_CONTROLE[CHAVE],BS_CONTROLE[Quantidade_11],"-")</f>
        <v>4539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28</v>
      </c>
      <c r="W375" s="111">
        <f ca="1">_xlfn.XLOOKUP(G375&amp;$W$2,BS_CONTROLE[CHAVE],BS_CONTROLE[Quantidade_11],"-")</f>
        <v>1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Camila</v>
      </c>
      <c r="U376" s="109" t="str">
        <f>IF(FN_MC!W275="","*",FN_MC!W275)</f>
        <v>3 barras - 98/536413-537358tg
1 barra - 98/535952-536413cv</v>
      </c>
      <c r="V376" s="111">
        <f ca="1">_xlfn.XLOOKUP(G376&amp;$V$2,BS_CONTROLE[CHAVE],BS_CONTROLE[Quantidade_11],"-")</f>
        <v>0</v>
      </c>
      <c r="W376" s="111" t="str">
        <f ca="1">_xlfn.XLOOKUP(G376&amp;$W$2,BS_CONTROLE[CHAVE],BS_CONTROLE[Quantidade_11],"-")</f>
        <v>-</v>
      </c>
      <c r="X376" s="111">
        <f ca="1">_xlfn.XLOOKUP(G376&amp;$X$2,BS_CONTROLE[CHAVE],BS_CONTROLE[Quantidade_11],"-")</f>
        <v>1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*</v>
      </c>
      <c r="C377" s="108" t="str">
        <f>IF(FN_MC!Z276="","*",FN_MC!Z276)</f>
        <v>*</v>
      </c>
      <c r="D377" s="109" t="str">
        <f>IF(FN_MC!S276="","*",FN_MC!S276)</f>
        <v>-</v>
      </c>
      <c r="E377" s="109" t="str">
        <f>IF(FN_MC!T276="","*",FN_MC!T276)</f>
        <v>-</v>
      </c>
      <c r="F377" s="109" t="str">
        <f>IF(FN_MC!B276="","*",FN_MC!B276)</f>
        <v>*</v>
      </c>
      <c r="G377" s="109" t="str">
        <f>IF(FN_MC!D276="","*",FN_MC!D276)</f>
        <v>*</v>
      </c>
      <c r="H377" s="109" t="str">
        <f>IF(FN_MC!F276="","*",FN_MC!F276)</f>
        <v>*</v>
      </c>
      <c r="I377" s="109" t="str">
        <f>IF(FN_MC!H276="","*",FN_MC!H276)</f>
        <v>*</v>
      </c>
      <c r="J377" s="109" t="str">
        <f>IF(FN_MC!I276="","*",FN_MC!I276)</f>
        <v>*</v>
      </c>
      <c r="K377" s="109" t="str">
        <f>IF(FN_MC!M276="","*",FN_MC!M276)</f>
        <v>-</v>
      </c>
      <c r="L377" s="328" t="str">
        <f>IF(FN_MC!N276="","*",FN_MC!N276)</f>
        <v>-</v>
      </c>
      <c r="M377" s="110" t="str">
        <f>IF(FN_MC!J276="","*",FN_MC!J276)</f>
        <v>*</v>
      </c>
      <c r="N377" s="291" t="str">
        <f>IF(FN_MC!K276="","*",FN_MC!K276)</f>
        <v>*</v>
      </c>
      <c r="O377" s="291" t="str">
        <f>IF(FN_MC!L276="","*",FN_MC!L276)</f>
        <v>-</v>
      </c>
      <c r="P377" s="110"/>
      <c r="Q377" s="127" t="str">
        <f>IF(FN_MC!O276="","*",FN_MC!O276)</f>
        <v>*</v>
      </c>
      <c r="R377" s="127" t="str">
        <f>IF(FN_MC!P276="","*",FN_MC!P276)</f>
        <v>*</v>
      </c>
      <c r="S377" s="109" t="str">
        <f>IF(FN_MC!Q276="","*",CONCATENATE(FN_MC!Q276," ",FN_MC!R276))</f>
        <v>*</v>
      </c>
      <c r="T377" s="109" t="str">
        <f>IF(FN_MC!V276="","*",FN_MC!V276)</f>
        <v>*</v>
      </c>
      <c r="U377" s="109" t="str">
        <f>IF(FN_MC!W276="","*",FN_MC!W276)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>
        <f ca="1">_xlfn.XLOOKUP(G382&amp;$V$2,BS_CONTROLE[CHAVE],BS_CONTROLE[Quantidade_11],"-")</f>
        <v>1600</v>
      </c>
      <c r="W382" s="111">
        <f ca="1">_xlfn.XLOOKUP(G382&amp;$W$2,BS_CONTROLE[CHAVE],BS_CONTROLE[Quantidade_11],"-")</f>
        <v>3259</v>
      </c>
      <c r="X382" s="111">
        <f ca="1">_xlfn.XLOOKUP(G382&amp;$X$2,BS_CONTROLE[CHAVE],BS_CONTROLE[Quantidade_11],"-")</f>
        <v>4539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>
        <f>IF(FN_MC!B284="","*",FN_MC!B284)</f>
        <v>46041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0.45833333333333331</v>
      </c>
      <c r="R385" s="127">
        <f>IF(FN_MC!P284="","*",FN_MC!P284)</f>
        <v>0.125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28</v>
      </c>
      <c r="W385" s="111">
        <f ca="1">_xlfn.XLOOKUP(G385&amp;$W$2,BS_CONTROLE[CHAVE],BS_CONTROLE[Quantidade_11],"-")</f>
        <v>1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Contrato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532.79999999999995</v>
      </c>
      <c r="O388" s="291" t="str">
        <f>IF(FN_MC!L287="","*",FN_MC!L287)</f>
        <v>-</v>
      </c>
      <c r="P388" s="110"/>
      <c r="Q388" s="127">
        <f>IF(FN_MC!O287="","*",FN_MC!O287)</f>
        <v>0.41666666666666669</v>
      </c>
      <c r="R388" s="127">
        <f>IF(FN_MC!P287="","*",FN_MC!P287)</f>
        <v>0.125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2 barras - 98/532291-532831tg
2 barras - 98/531510-531970tg</v>
      </c>
      <c r="V388" s="111">
        <f ca="1">_xlfn.XLOOKUP(G388&amp;$V$2,BS_CONTROLE[CHAVE],BS_CONTROLE[Quantidade_11],"-")</f>
        <v>0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>
        <f ca="1">_xlfn.XLOOKUP(G391&amp;$V$2,BS_CONTROLE[CHAVE],BS_CONTROLE[Quantidade_11],"-")</f>
        <v>1615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 t="str">
        <f ca="1">_xlfn.XLOOKUP(G392&amp;$V$2,BS_CONTROLE[CHAVE],BS_CONTROLE[Quantidade_11],"-")</f>
        <v>-</v>
      </c>
      <c r="W392" s="111">
        <f ca="1">_xlfn.XLOOKUP(G392&amp;$W$2,BS_CONTROLE[CHAVE],BS_CONTROLE[Quantidade_11],"-")</f>
        <v>220</v>
      </c>
      <c r="X392" s="111">
        <f ca="1">_xlfn.XLOOKUP(G392&amp;$X$2,BS_CONTROLE[CHAVE],BS_CONTROLE[Quantidade_11],"-")</f>
        <v>200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 t="str">
        <f ca="1">_xlfn.XLOOKUP(G395&amp;$V$2,BS_CONTROLE[CHAVE],BS_CONTROLE[Quantidade_11],"-")</f>
        <v>-</v>
      </c>
      <c r="W395" s="111">
        <f ca="1">_xlfn.XLOOKUP(G395&amp;$W$2,BS_CONTROLE[CHAVE],BS_CONTROLE[Quantidade_11],"-")</f>
        <v>0</v>
      </c>
      <c r="X395" s="111">
        <f ca="1">_xlfn.XLOOKUP(G395&amp;$X$2,BS_CONTROLE[CHAVE],BS_CONTROLE[Quantidade_11],"-")</f>
        <v>2215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*</v>
      </c>
      <c r="C397" s="108" t="str">
        <f>IF(FN_MC!Z296="","*",FN_MC!Z296)</f>
        <v>*</v>
      </c>
      <c r="D397" s="109" t="str">
        <f>IF(FN_MC!S296="","*",FN_MC!S296)</f>
        <v>-</v>
      </c>
      <c r="E397" s="109" t="str">
        <f>IF(FN_MC!T296="","*",FN_MC!T296)</f>
        <v>-</v>
      </c>
      <c r="F397" s="109" t="str">
        <f>IF(FN_MC!B296="","*",FN_MC!B296)</f>
        <v>*</v>
      </c>
      <c r="G397" s="109" t="str">
        <f>IF(FN_MC!D296="","*",FN_MC!D296)</f>
        <v>*</v>
      </c>
      <c r="H397" s="109" t="str">
        <f>IF(FN_MC!F296="","*",FN_MC!F296)</f>
        <v>*</v>
      </c>
      <c r="I397" s="109" t="str">
        <f>IF(FN_MC!H296="","*",FN_MC!H296)</f>
        <v>*</v>
      </c>
      <c r="J397" s="109" t="str">
        <f>IF(FN_MC!I296="","*",FN_MC!I296)</f>
        <v>*</v>
      </c>
      <c r="K397" s="109" t="str">
        <f>IF(FN_MC!M296="","*",FN_MC!M296)</f>
        <v>-</v>
      </c>
      <c r="L397" s="328" t="str">
        <f>IF(FN_MC!N296="","*",FN_MC!N296)</f>
        <v>-</v>
      </c>
      <c r="M397" s="110" t="str">
        <f>IF(FN_MC!J296="","*",FN_MC!J296)</f>
        <v>*</v>
      </c>
      <c r="N397" s="291" t="str">
        <f>IF(FN_MC!K296="","*",FN_MC!K296)</f>
        <v>*</v>
      </c>
      <c r="O397" s="291" t="str">
        <f>IF(FN_MC!L296="","*",FN_MC!L296)</f>
        <v>-</v>
      </c>
      <c r="P397" s="110"/>
      <c r="Q397" s="127" t="str">
        <f>IF(FN_MC!O296="","*",FN_MC!O296)</f>
        <v>*</v>
      </c>
      <c r="R397" s="127" t="str">
        <f>IF(FN_MC!P296="","*",FN_MC!P296)</f>
        <v>*</v>
      </c>
      <c r="S397" s="109" t="str">
        <f>IF(FN_MC!Q296="","*",CONCATENATE(FN_MC!Q296," ",FN_MC!R296))</f>
        <v>*</v>
      </c>
      <c r="T397" s="109" t="str">
        <f>IF(FN_MC!V296="","*",FN_MC!V296)</f>
        <v>*</v>
      </c>
      <c r="U397" s="109" t="str">
        <f>IF(FN_MC!W296="","*",FN_MC!W296)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1644</v>
      </c>
    </row>
  </sheetData>
  <autoFilter ref="A2:Y3000" xr:uid="{D1126E52-FA3F-4EAC-A720-DDE9797BEFF6}">
    <filterColumn colId="5">
      <filters>
        <dateGroupItem year="2026" month="1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1645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1646</v>
      </c>
      <c r="C4" s="321" t="s">
        <v>1647</v>
      </c>
      <c r="D4" s="321" t="s">
        <v>1648</v>
      </c>
      <c r="E4" s="321" t="s">
        <v>1649</v>
      </c>
      <c r="F4" s="321" t="s">
        <v>545</v>
      </c>
      <c r="G4" s="321" t="s">
        <v>1650</v>
      </c>
      <c r="H4" s="187"/>
    </row>
    <row r="5" spans="1:8" ht="43.5">
      <c r="A5" s="187"/>
      <c r="B5" s="322" t="s">
        <v>1651</v>
      </c>
      <c r="C5" s="322">
        <v>309525</v>
      </c>
      <c r="D5" s="322" t="s">
        <v>1652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1653</v>
      </c>
      <c r="C6" s="322">
        <v>256875</v>
      </c>
      <c r="D6" s="322" t="s">
        <v>1654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1655</v>
      </c>
      <c r="C7" s="322">
        <v>257278</v>
      </c>
      <c r="D7" s="322" t="s">
        <v>1656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1657</v>
      </c>
      <c r="C8" s="322">
        <v>261794</v>
      </c>
      <c r="D8" s="322" t="s">
        <v>1658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1659</v>
      </c>
      <c r="C9" s="322">
        <v>257033</v>
      </c>
      <c r="D9" s="322" t="s">
        <v>1660</v>
      </c>
      <c r="E9" s="322" t="s">
        <v>240</v>
      </c>
      <c r="F9" s="322" t="s">
        <v>732</v>
      </c>
      <c r="G9" s="322" t="s">
        <v>1661</v>
      </c>
      <c r="H9" s="187"/>
    </row>
    <row r="10" spans="1:8" ht="43.5">
      <c r="A10" s="187"/>
      <c r="B10" s="322" t="s">
        <v>1662</v>
      </c>
      <c r="C10" s="322">
        <v>396578</v>
      </c>
      <c r="D10" s="322" t="s">
        <v>1663</v>
      </c>
      <c r="E10" s="322" t="s">
        <v>240</v>
      </c>
      <c r="F10" s="322" t="s">
        <v>732</v>
      </c>
      <c r="G10" s="322" t="s">
        <v>1661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1664</v>
      </c>
      <c r="C2" s="95" t="s">
        <v>1162</v>
      </c>
      <c r="D2" s="95" t="s">
        <v>1164</v>
      </c>
      <c r="E2" s="95" t="s">
        <v>1665</v>
      </c>
      <c r="F2" s="95" t="s">
        <v>1666</v>
      </c>
      <c r="G2" s="95" t="s">
        <v>1667</v>
      </c>
      <c r="H2" s="95" t="s">
        <v>1668</v>
      </c>
      <c r="I2" s="95" t="s">
        <v>1669</v>
      </c>
      <c r="J2" s="95" t="s">
        <v>1670</v>
      </c>
      <c r="K2" s="130" t="s">
        <v>1671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 hidden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>
      <c r="B362" s="119" t="str">
        <f>IF(FN_MC!Y259="","*",FN_MC!Y259)</f>
        <v>OPORTUNIDADE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>
      <c r="B365" s="119" t="str">
        <f>IF(FN_MC!Y262="","*",FN_MC!Y262)</f>
        <v>OPORTUNIDADE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OPORTUNIDADE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TEP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OPORTUNIDADE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 t="str">
        <f>IF(FN_MC!B270="","*",FN_MC!B270)</f>
        <v>*</v>
      </c>
      <c r="D376" s="120" t="str">
        <f>IF(FN_MC!D270="","*",FN_MC!D270)</f>
        <v>*</v>
      </c>
      <c r="E376" s="120" t="str">
        <f>IF(FN_MC!H270="","*",FN_MC!H270)</f>
        <v>*</v>
      </c>
      <c r="F376" s="136" t="str">
        <f>IF(FN_MC!M270="","*",FN_MC!M270)</f>
        <v>-</v>
      </c>
      <c r="G376" s="120" t="str">
        <f>IF(FN_MC!I270="","*",FN_MC!I270)</f>
        <v>*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 t="str">
        <f>IF(FN_MC!B276="","*",FN_MC!B276)</f>
        <v>*</v>
      </c>
      <c r="D382" s="120" t="str">
        <f>IF(FN_MC!D276="","*",FN_MC!D276)</f>
        <v>*</v>
      </c>
      <c r="E382" s="120" t="str">
        <f>IF(FN_MC!H276="","*",FN_MC!H276)</f>
        <v>*</v>
      </c>
      <c r="F382" s="136" t="str">
        <f>IF(FN_MC!M276="","*",FN_MC!M276)</f>
        <v>-</v>
      </c>
      <c r="G382" s="120" t="str">
        <f>IF(FN_MC!I276="","*",FN_MC!I276)</f>
        <v>*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>
        <f>IF(FN_MC!B284="","*",FN_MC!B284)</f>
        <v>46041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>
        <f>IF(FN_MC!B289="","*",FN_MC!B289)</f>
        <v>46041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>
        <f>IF(FN_MC!B291="","*",FN_MC!B291)</f>
        <v>46041</v>
      </c>
      <c r="D397" s="120" t="str">
        <f>IF(FN_MC!D291="","*",FN_MC!D291)</f>
        <v>A60</v>
      </c>
      <c r="E397" s="120" t="str">
        <f>IF(FN_MC!H291="","*",FN_MC!H291)</f>
        <v>TCS2</v>
      </c>
      <c r="F397" s="136" t="str">
        <f>IF(FN_MC!M291="","*",FN_MC!M291)</f>
        <v>TCS-TMI</v>
      </c>
      <c r="G397" s="120" t="str">
        <f>IF(FN_MC!I291="","*",FN_MC!I291)</f>
        <v>TMI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>
        <f>IF(FN_MC!B292="","*",FN_MC!B292)</f>
        <v>46041</v>
      </c>
      <c r="D398" s="120" t="str">
        <f>IF(FN_MC!D292="","*",FN_MC!D292)</f>
        <v>MARCOS (TF-520)</v>
      </c>
      <c r="E398" s="120" t="str">
        <f>IF(FN_MC!H292="","*",FN_MC!H292)</f>
        <v>TCS2</v>
      </c>
      <c r="F398" s="136" t="str">
        <f>IF(FN_MC!M292="","*",FN_MC!M292)</f>
        <v>TCS</v>
      </c>
      <c r="G398" s="120" t="str">
        <f>IF(FN_MC!I292="","*",FN_MC!I292)</f>
        <v>-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 t="str">
        <f>IF(FN_MC!B296="","*",FN_MC!B296)</f>
        <v>*</v>
      </c>
      <c r="D402" s="120" t="str">
        <f>IF(FN_MC!D296="","*",FN_MC!D296)</f>
        <v>*</v>
      </c>
      <c r="E402" s="120" t="str">
        <f>IF(FN_MC!H296="","*",FN_MC!H296)</f>
        <v>*</v>
      </c>
      <c r="F402" s="136" t="str">
        <f>IF(FN_MC!M296="","*",FN_MC!M296)</f>
        <v>-</v>
      </c>
      <c r="G402" s="120" t="str">
        <f>IF(FN_MC!I296="","*",FN_MC!I296)</f>
        <v>*</v>
      </c>
      <c r="H402" s="120" t="str">
        <f>IF(FN_MC!AB296="","*",FN_MC!AB296)</f>
        <v>*</v>
      </c>
      <c r="I402" s="120" t="str">
        <f>IF(FN_MC!AC296="","*",FN_MC!AC296)</f>
        <v>*</v>
      </c>
      <c r="J402" s="121" t="str">
        <f>IF(FN_MC!AA296="","*",FN_MC!AA296)</f>
        <v>*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>
        <f>IF(FN_MC!B298="","*",FN_MC!B298)</f>
        <v>46041</v>
      </c>
      <c r="D404" s="120" t="str">
        <f>IF(FN_MC!D298="","*",FN_MC!D298)</f>
        <v>A71</v>
      </c>
      <c r="E404" s="120" t="str">
        <f>IF(FN_MC!H298="","*",FN_MC!H298)</f>
        <v>PNVPPG</v>
      </c>
      <c r="F404" s="136" t="str">
        <f>IF(FN_MC!M298="","*",FN_MC!M298)</f>
        <v>PPG-PTR</v>
      </c>
      <c r="G404" s="120" t="str">
        <f>IF(FN_MC!I298="","*",FN_MC!I298)</f>
        <v>-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1672</v>
      </c>
      <c r="D5" s="394"/>
      <c r="E5" s="394"/>
      <c r="F5" s="394"/>
      <c r="G5" s="394"/>
      <c r="H5" s="394"/>
      <c r="I5" s="394"/>
      <c r="J5" s="395"/>
      <c r="K5" s="396" t="s">
        <v>1673</v>
      </c>
      <c r="L5" s="397"/>
      <c r="M5" s="397"/>
      <c r="N5" s="397"/>
      <c r="O5" s="398" t="s">
        <v>1674</v>
      </c>
      <c r="P5" s="399"/>
      <c r="Q5" s="400"/>
    </row>
    <row r="6" spans="1:17" s="93" customFormat="1" ht="15.75" customHeight="1">
      <c r="A6" s="87" t="s">
        <v>1642</v>
      </c>
      <c r="B6" s="94" t="s">
        <v>1641</v>
      </c>
      <c r="C6" s="95" t="s">
        <v>1177</v>
      </c>
      <c r="D6" s="96" t="s">
        <v>1178</v>
      </c>
      <c r="E6" s="95" t="s">
        <v>1675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1676</v>
      </c>
      <c r="M6" s="138" t="s">
        <v>30</v>
      </c>
      <c r="N6" s="139" t="s">
        <v>1172</v>
      </c>
      <c r="O6" s="241" t="s">
        <v>1215</v>
      </c>
      <c r="P6" s="152"/>
      <c r="Q6" s="188" t="s">
        <v>1677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0</v>
      </c>
      <c r="P347" s="90"/>
      <c r="Q347" s="144" t="str">
        <f>IF($A$2=1,IF(FN_MC!BJ248="","*",FN_MC!BJ248),IF(FN_MC!BK248="","*",FN_MC!BK248))</f>
        <v>Previsão de MC1 as 00:30h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TEP</v>
      </c>
      <c r="H364" s="149">
        <f>IF(FN_MC!K265="","*",FN_MC!K265)</f>
        <v>301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TEP</v>
      </c>
      <c r="M364" s="140">
        <f>IF(FN_MC!AP265="","*",FN_MC!AP265)</f>
        <v>301</v>
      </c>
      <c r="N364" s="140" t="str">
        <f>IF(FN_MC!AM265="","*",FN_MC!AM265)</f>
        <v>TEP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1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>
        <f>IF(FN_MC!B284="","*",FN_MC!B284)</f>
        <v>46041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Contrato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532.79999999999995</v>
      </c>
      <c r="I376" s="131">
        <f>IF(FN_MC!O287="","*",FN_MC!O287)</f>
        <v>0.41666666666666669</v>
      </c>
      <c r="J376" s="131">
        <f>IF(FN_MC!P287="","*",FN_MC!P287)</f>
        <v>0.125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532.79999999999995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 t="str">
        <f>IF(FN_MC!B296="","*",FN_MC!B296)</f>
        <v>*</v>
      </c>
      <c r="B384" s="98" t="str">
        <f>IF(FN_MC!X296="","*",FN_MC!X296)</f>
        <v>*</v>
      </c>
      <c r="C384" s="99" t="str">
        <f>IF(FN_MC!S296="","*",FN_MC!S296)</f>
        <v>-</v>
      </c>
      <c r="D384" s="99" t="str">
        <f>IF(FN_MC!T296="","*",FN_MC!T296)</f>
        <v>-</v>
      </c>
      <c r="E384" s="99" t="str">
        <f>IF(FN_MC!D296="","*",FN_MC!D296)</f>
        <v>*</v>
      </c>
      <c r="F384" s="99" t="str">
        <f>IF(FN_MC!H296="","*",FN_MC!H296)</f>
        <v>*</v>
      </c>
      <c r="G384" s="99" t="str">
        <f>IF(FN_MC!M296="","*",FN_MC!M296)</f>
        <v>-</v>
      </c>
      <c r="H384" s="149" t="str">
        <f>IF(FN_MC!K296="","*",FN_MC!K296)</f>
        <v>*</v>
      </c>
      <c r="I384" s="131" t="str">
        <f>IF(FN_MC!O296="","*",FN_MC!O296)</f>
        <v>*</v>
      </c>
      <c r="J384" s="131" t="str">
        <f>IF(FN_MC!P296="","*",FN_MC!P296)</f>
        <v>*</v>
      </c>
      <c r="K384" s="140" t="str">
        <f>IF(FN_MC!AK296="","*",FN_MC!AK296)</f>
        <v>-</v>
      </c>
      <c r="L384" s="140" t="str">
        <f>IF(FN_MC!AM296="","*",FN_MC!AM296)</f>
        <v>-</v>
      </c>
      <c r="M384" s="140" t="str">
        <f>IF(FN_MC!AP296="","*",FN_MC!AP296)</f>
        <v>-</v>
      </c>
      <c r="N384" s="140" t="str">
        <f>IF(FN_MC!AM296="","*",FN_MC!AM296)</f>
        <v>-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str">
        <f>IF($A$2=1,IF(FN_MC!BJ498="","*",FN_MC!BJ498),IF(FN_MC!BK498="","*",FN_MC!BK498))</f>
        <v>*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1677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2026-01-17T12:27:59Z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