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134" documentId="8_{B6337239-1A00-434D-AAD0-422EA1FEB5AE}" xr6:coauthVersionLast="47" xr6:coauthVersionMax="47" xr10:uidLastSave="{A5D77BFA-34B0-4087-8B6A-E02FF9ACBD33}"/>
  <bookViews>
    <workbookView xWindow="-120" yWindow="-120" windowWidth="20730" windowHeight="11040" firstSheet="5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91" i="1" l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N405" i="1" a="1"/>
  <c r="N405" i="1"/>
  <c r="M406" i="1" a="1"/>
  <c r="M406" i="1"/>
  <c r="N406" i="1" a="1"/>
  <c r="N406" i="1"/>
  <c r="M407" i="1" a="1"/>
  <c r="M407" i="1"/>
  <c r="N407" i="1" a="1"/>
  <c r="N407" i="1"/>
  <c r="M408" i="1" a="1"/>
  <c r="M408" i="1"/>
  <c r="N408" i="1" a="1"/>
  <c r="N408" i="1"/>
  <c r="M409" i="1" a="1"/>
  <c r="M409" i="1"/>
  <c r="M410" i="1" a="1"/>
  <c r="M410" i="1"/>
  <c r="N410" i="1" a="1"/>
  <c r="N410" i="1"/>
  <c r="M412" i="1" a="1"/>
  <c r="M412" i="1"/>
  <c r="N412" i="1" a="1"/>
  <c r="N412" i="1"/>
  <c r="M413" i="1" a="1"/>
  <c r="M413" i="1"/>
  <c r="N413" i="1" a="1"/>
  <c r="N413" i="1"/>
  <c r="M414" i="1" a="1"/>
  <c r="M414" i="1"/>
  <c r="N414" i="1" a="1"/>
  <c r="N414" i="1"/>
  <c r="M415" i="1" a="1"/>
  <c r="M415" i="1"/>
  <c r="N415" i="1" a="1"/>
  <c r="N415" i="1"/>
  <c r="M416" i="1" a="1"/>
  <c r="M416" i="1"/>
  <c r="N416" i="1" a="1"/>
  <c r="N416" i="1"/>
  <c r="M417" i="1" a="1"/>
  <c r="M417" i="1"/>
  <c r="N417" i="1" a="1"/>
  <c r="N417" i="1"/>
  <c r="M418" i="1" a="1"/>
  <c r="M418" i="1"/>
  <c r="N418" i="1" a="1"/>
  <c r="N418" i="1"/>
  <c r="M419" i="1" a="1"/>
  <c r="M419" i="1"/>
  <c r="N419" i="1" a="1"/>
  <c r="N419" i="1"/>
  <c r="M421" i="1" a="1"/>
  <c r="M421" i="1"/>
  <c r="N421" i="1" a="1"/>
  <c r="N421" i="1"/>
  <c r="M422" i="1" a="1"/>
  <c r="M422" i="1"/>
  <c r="N422" i="1" a="1"/>
  <c r="N422" i="1"/>
  <c r="M423" i="1" a="1"/>
  <c r="M423" i="1"/>
  <c r="N423" i="1" a="1"/>
  <c r="N423" i="1"/>
  <c r="M424" i="1" a="1"/>
  <c r="M424" i="1"/>
  <c r="N424" i="1" a="1"/>
  <c r="N424" i="1"/>
  <c r="M425" i="1" a="1"/>
  <c r="M425" i="1"/>
  <c r="N425" i="1" a="1"/>
  <c r="N425" i="1"/>
  <c r="M426" i="1" a="1"/>
  <c r="M426" i="1"/>
  <c r="N426" i="1" a="1"/>
  <c r="N426" i="1"/>
  <c r="M427" i="1" a="1"/>
  <c r="M427" i="1"/>
  <c r="N427" i="1" a="1"/>
  <c r="N427" i="1"/>
  <c r="M428" i="1" a="1"/>
  <c r="M428" i="1"/>
  <c r="N428" i="1" a="1"/>
  <c r="N428" i="1"/>
  <c r="M430" i="1" a="1"/>
  <c r="M430" i="1"/>
  <c r="N430" i="1" a="1"/>
  <c r="N430" i="1"/>
  <c r="M431" i="1" a="1"/>
  <c r="M431" i="1"/>
  <c r="N431" i="1" a="1"/>
  <c r="N431" i="1"/>
  <c r="M432" i="1" a="1"/>
  <c r="M432" i="1"/>
  <c r="N432" i="1" a="1"/>
  <c r="N432" i="1"/>
  <c r="M433" i="1" a="1"/>
  <c r="M433" i="1"/>
  <c r="N433" i="1" a="1"/>
  <c r="N433" i="1"/>
  <c r="M434" i="1" a="1"/>
  <c r="M434" i="1"/>
  <c r="N434" i="1" a="1"/>
  <c r="N434" i="1"/>
  <c r="M435" i="1" a="1"/>
  <c r="M435" i="1"/>
  <c r="N435" i="1" a="1"/>
  <c r="N435" i="1"/>
  <c r="M436" i="1" a="1"/>
  <c r="M436" i="1"/>
  <c r="N436" i="1" a="1"/>
  <c r="N436" i="1"/>
  <c r="M437" i="1" a="1"/>
  <c r="M437" i="1"/>
  <c r="N437" i="1" a="1"/>
  <c r="N437" i="1"/>
  <c r="M438" i="1" a="1"/>
  <c r="M438" i="1"/>
  <c r="N438" i="1" a="1"/>
  <c r="N438" i="1"/>
  <c r="M439" i="1" a="1"/>
  <c r="M439" i="1"/>
  <c r="N439" i="1" a="1"/>
  <c r="N439" i="1"/>
  <c r="M440" i="1" a="1"/>
  <c r="M440" i="1"/>
  <c r="N440" i="1" a="1"/>
  <c r="N440" i="1"/>
  <c r="M441" i="1" a="1"/>
  <c r="M441" i="1"/>
  <c r="N441" i="1" a="1"/>
  <c r="N441" i="1"/>
  <c r="M442" i="1" a="1"/>
  <c r="M442" i="1"/>
  <c r="N442" i="1" a="1"/>
  <c r="N442" i="1"/>
  <c r="M443" i="1" a="1"/>
  <c r="M443" i="1"/>
  <c r="N443" i="1" a="1"/>
  <c r="N443" i="1"/>
  <c r="M444" i="1" a="1"/>
  <c r="M444" i="1"/>
  <c r="N444" i="1" a="1"/>
  <c r="N444" i="1"/>
  <c r="M445" i="1" a="1"/>
  <c r="M445" i="1"/>
  <c r="N445" i="1" a="1"/>
  <c r="N445" i="1"/>
  <c r="M446" i="1" a="1"/>
  <c r="M446" i="1"/>
  <c r="N446" i="1" a="1"/>
  <c r="N446" i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M452" i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N380" i="1" a="1"/>
  <c r="N380" i="1"/>
  <c r="N385" i="1" a="1"/>
  <c r="N385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5" i="1" a="1"/>
  <c r="S385" i="1"/>
  <c r="T385" i="1" a="1"/>
  <c r="T385" i="1"/>
  <c r="U385" i="1"/>
  <c r="M385" i="1" a="1"/>
  <c r="M385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K347" i="12"/>
  <c r="L347" i="12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5" i="12" s="1"/>
  <c r="N357" i="1" a="1"/>
  <c r="N357" i="1"/>
  <c r="L355" i="12" s="1"/>
  <c r="M358" i="1" a="1"/>
  <c r="M358" i="1"/>
  <c r="K356" i="12" s="1"/>
  <c r="N358" i="1" a="1"/>
  <c r="N358" i="1"/>
  <c r="L356" i="12" s="1"/>
  <c r="M359" i="1" a="1"/>
  <c r="M359" i="1"/>
  <c r="K357" i="12" s="1"/>
  <c r="N359" i="1" a="1"/>
  <c r="N359" i="1"/>
  <c r="L357" i="12" s="1"/>
  <c r="M361" i="1" a="1"/>
  <c r="M361" i="1"/>
  <c r="K359" i="12" s="1"/>
  <c r="N361" i="1" a="1"/>
  <c r="N361" i="1"/>
  <c r="L359" i="12" s="1"/>
  <c r="M362" i="1" a="1"/>
  <c r="M362" i="1"/>
  <c r="K360" i="12" s="1"/>
  <c r="N362" i="1" a="1"/>
  <c r="N362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K373" i="12"/>
  <c r="L373" i="12"/>
  <c r="M377" i="1" a="1"/>
  <c r="M377" i="1"/>
  <c r="K374" i="12" s="1"/>
  <c r="L374" i="12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K377" i="12"/>
  <c r="L377" i="12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K380" i="12"/>
  <c r="L380" i="12"/>
  <c r="K381" i="12"/>
  <c r="L381" i="12"/>
  <c r="K382" i="12"/>
  <c r="L382" i="12"/>
  <c r="K383" i="12"/>
  <c r="L383" i="12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K386" i="12"/>
  <c r="L386" i="12"/>
  <c r="K387" i="12"/>
  <c r="L387" i="12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5" i="12" s="1"/>
  <c r="T357" i="1" a="1"/>
  <c r="T357" i="1"/>
  <c r="E3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6" i="12" s="1"/>
  <c r="T358" i="1" a="1"/>
  <c r="T358" i="1"/>
  <c r="E3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7" i="12" s="1"/>
  <c r="T359" i="1" a="1"/>
  <c r="T359" i="1"/>
  <c r="E3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9" i="12" s="1"/>
  <c r="T361" i="1" a="1"/>
  <c r="T361" i="1"/>
  <c r="E3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60" i="12" s="1"/>
  <c r="T362" i="1" a="1"/>
  <c r="T362" i="1"/>
  <c r="E3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0" i="12" s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1" i="12" s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D373" i="12"/>
  <c r="E373" i="12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S377" i="12"/>
  <c r="D377" i="12"/>
  <c r="E377" i="12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D380" i="12"/>
  <c r="E380" i="12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D382" i="12"/>
  <c r="E382" i="12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D383" i="12"/>
  <c r="E383" i="12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D386" i="12"/>
  <c r="E386" i="12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D387" i="12"/>
  <c r="E387" i="12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K396" i="12"/>
  <c r="L396" i="12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K400" i="12"/>
  <c r="L400" i="12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K402" i="12"/>
  <c r="L402" i="12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K403" i="12"/>
  <c r="L403" i="12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K404" i="12"/>
  <c r="L404" i="12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K405" i="12"/>
  <c r="L405" i="12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K406" i="12"/>
  <c r="L406" i="12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K407" i="12"/>
  <c r="L407" i="12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K408" i="12"/>
  <c r="L408" i="12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K409" i="12"/>
  <c r="L409" i="12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L410" i="12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L411" i="12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L412" i="12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K413" i="12"/>
  <c r="L413" i="12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L414" i="12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L415" i="12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K416" i="12"/>
  <c r="L416" i="12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L417" i="12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L418" i="12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L419" i="12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L420" i="12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L421" i="12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L422" i="12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L423" i="12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L424" i="12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L425" i="12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L426" i="12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K427" i="12"/>
  <c r="L427" i="12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L428" i="12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L429" i="12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L430" i="12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L431" i="12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L432" i="12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L433" i="12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L434" i="12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L435" i="12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L436" i="12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L437" i="12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L438" i="12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L439" i="12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L440" i="12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L441" i="12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L442" i="12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88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M19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M202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212" i="11" s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214" i="11" s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M217" i="11" s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M247" i="11" s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418" i="1" l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<sst xmlns="http://schemas.openxmlformats.org/spreadsheetml/2006/main" count="7486" uniqueCount="1879">
  <si>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</si>
  <si>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</si>
  <si>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</si>
  <si>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</si>
  <si>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</si>
  <si>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</si>
  <si>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</si>
  <si>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</si>
  <si>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</si>
  <si>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</si>
  <si>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</si>
  <si>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</si>
  <si>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</si>
  <si>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</si>
  <si>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</si>
  <si>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</si>
  <si>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</si>
  <si>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</si>
  <si>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</si>
  <si>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</si>
  <si>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</si>
  <si>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</si>
  <si>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</si>
  <si>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</si>
  <si>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</si>
  <si>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</si>
  <si>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</si>
  <si>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</si>
  <si>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</si>
  <si>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</si>
  <si>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</si>
  <si>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</si>
  <si>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</si>
  <si>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</si>
  <si>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</si>
  <si>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</si>
  <si>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</si>
  <si>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</si>
  <si>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</si>
  <si>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</si>
  <si>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</si>
  <si>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</si>
  <si>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</si>
  <si>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</si>
  <si>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</si>
  <si>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</si>
  <si>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</si>
  <si>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</si>
  <si>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</si>
  <si>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</si>
  <si>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</si>
  <si>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</si>
  <si>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</si>
  <si>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</si>
  <si>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</si>
  <si>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</si>
  <si>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</si>
  <si>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</si>
  <si>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</si>
  <si>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</si>
  <si>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</si>
  <si>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</si>
  <si>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</si>
  <si>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</si>
  <si>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</si>
  <si>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</si>
  <si>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</si>
  <si>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</si>
  <si>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</si>
  <si>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</si>
  <si>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</si>
  <si>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</si>
  <si>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</si>
  <si>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</si>
  <si>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</si>
  <si>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</si>
  <si>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</si>
  <si>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</si>
  <si>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</si>
  <si>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</si>
  <si>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</si>
  <si>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</si>
  <si>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</si>
  <si>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</si>
  <si>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</si>
  <si>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</si>
  <si>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</si>
  <si>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</si>
  <si>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</si>
  <si>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</si>
  <si>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</si>
  <si>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</si>
  <si>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</si>
  <si>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</si>
  <si>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</si>
  <si>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</si>
  <si>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</si>
  <si>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</si>
  <si>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</si>
  <si>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</si>
  <si>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</si>
  <si>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</si>
  <si>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</si>
  <si>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</si>
  <si>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</si>
  <si>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</si>
  <si>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</si>
  <si>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</si>
  <si>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</si>
  <si>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</si>
  <si>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</si>
  <si>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</si>
  <si>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</si>
  <si>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</si>
  <si>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</si>
  <si>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</si>
  <si>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</si>
  <si>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</si>
  <si>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</si>
  <si>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</si>
  <si>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</si>
  <si>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</si>
  <si>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</si>
  <si>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</si>
  <si>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</si>
  <si>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</si>
  <si>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</si>
  <si>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</si>
  <si>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</si>
  <si>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</si>
  <si>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</si>
  <si>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</si>
  <si>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</si>
  <si>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</si>
  <si>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</si>
  <si>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</si>
  <si>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</si>
  <si>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</si>
  <si>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</si>
  <si>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</si>
  <si>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</si>
  <si>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</si>
  <si>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</si>
  <si>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</si>
  <si>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</si>
  <si>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</si>
  <si>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</si>
  <si>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</si>
  <si>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</si>
  <si>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</si>
  <si>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</si>
  <si>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</si>
  <si>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</si>
  <si>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</si>
  <si>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</si>
  <si>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</si>
  <si>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</si>
  <si>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</si>
  <si>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</si>
  <si>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</si>
  <si>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</si>
  <si>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</si>
  <si>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</si>
  <si>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</si>
  <si>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</si>
  <si>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</si>
  <si>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</si>
  <si>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</si>
  <si>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</si>
  <si>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</si>
  <si>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</si>
  <si>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</si>
  <si>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</si>
  <si>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</si>
  <si>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</si>
  <si>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</si>
  <si>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</si>
  <si>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</si>
  <si>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</si>
  <si>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</si>
  <si>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</si>
  <si>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</si>
  <si>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</si>
  <si>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</si>
  <si>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</si>
  <si>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</si>
  <si>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</si>
  <si>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</si>
  <si>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</si>
  <si>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</si>
  <si>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</si>
  <si>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</si>
  <si>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</si>
  <si>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</si>
  <si>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</si>
  <si>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</si>
  <si>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</si>
  <si>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</si>
  <si>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</si>
  <si>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</si>
  <si>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</si>
  <si>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</si>
  <si>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</si>
  <si>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</si>
  <si>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</si>
  <si>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</si>
  <si>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</si>
  <si>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</si>
  <si>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</si>
  <si>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</si>
  <si>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</si>
  <si>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</si>
  <si>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</si>
  <si>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</si>
  <si>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</si>
  <si>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</si>
  <si>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</si>
  <si>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</si>
  <si>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</si>
  <si>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</si>
  <si>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</si>
  <si>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</si>
  <si>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</si>
  <si>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</si>
  <si>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</si>
  <si>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</si>
  <si>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</si>
  <si>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</si>
  <si>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</si>
  <si>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</si>
  <si>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</si>
  <si>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</si>
  <si>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</si>
  <si>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</si>
  <si>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</si>
  <si>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</si>
  <si>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</si>
  <si>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</si>
  <si>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</si>
  <si>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</si>
  <si>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</si>
  <si>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</si>
  <si>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</si>
  <si>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</si>
  <si>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</si>
  <si>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</si>
  <si>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</si>
  <si>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</si>
  <si>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</si>
  <si>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</si>
  <si>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</si>
  <si>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</si>
  <si>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</si>
  <si>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</si>
  <si>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</si>
  <si>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</si>
  <si>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</si>
  <si>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</si>
  <si>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</si>
  <si>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</si>
  <si>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</si>
  <si>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</si>
  <si>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</si>
  <si>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</si>
  <si>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</si>
  <si>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</si>
  <si>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</si>
  <si>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</si>
  <si>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</si>
  <si>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</si>
  <si>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</si>
  <si>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</si>
  <si>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</si>
  <si>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</si>
  <si>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</si>
  <si>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</si>
  <si>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</si>
  <si>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</si>
  <si>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</si>
  <si>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</si>
  <si>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</si>
  <si>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</si>
  <si>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</si>
  <si>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</si>
  <si>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</si>
  <si>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</si>
  <si>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</si>
  <si>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</si>
  <si>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</si>
  <si>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</si>
  <si>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</si>
  <si>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</si>
  <si>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</si>
  <si>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</si>
  <si>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</si>
  <si>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</si>
  <si>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</si>
  <si>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</si>
  <si>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</si>
  <si>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</si>
  <si>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</si>
  <si>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</si>
  <si>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</si>
  <si>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</si>
  <si>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</si>
  <si>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</si>
  <si>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</si>
  <si>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</si>
  <si>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</si>
  <si>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</si>
  <si>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</si>
  <si>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</si>
  <si>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</si>
  <si>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</si>
  <si>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</si>
  <si>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</si>
  <si>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</si>
  <si>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</si>
  <si>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</si>
  <si>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</si>
  <si>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</si>
  <si>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</si>
  <si>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</si>
  <si>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</si>
  <si>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</si>
  <si>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</si>
  <si>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</si>
  <si>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</si>
  <si>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</si>
  <si>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</si>
  <si>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</si>
  <si>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</si>
  <si>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</si>
  <si>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</si>
  <si>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</si>
  <si>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</si>
  <si>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</si>
  <si>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</si>
  <si>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</si>
  <si>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</si>
  <si>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</si>
  <si>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</si>
  <si>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</si>
  <si>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</si>
  <si>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</si>
  <si>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</si>
  <si>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</si>
  <si>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</si>
  <si>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</si>
  <si>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</si>
  <si>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</si>
  <si>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</si>
  <si>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</si>
  <si>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</si>
  <si>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</si>
  <si>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</si>
  <si>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</si>
  <si>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</si>
  <si>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</si>
  <si>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</si>
  <si>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</si>
  <si>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</si>
  <si>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</si>
  <si>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</si>
  <si>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</si>
  <si>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</si>
  <si>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</si>
  <si>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</si>
  <si>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</si>
  <si>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</si>
  <si>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</si>
  <si>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</si>
  <si>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</si>
  <si>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</si>
  <si>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</si>
  <si>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</si>
  <si>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</si>
  <si>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</si>
  <si>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</si>
  <si>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</si>
  <si>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</si>
  <si>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</si>
  <si>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</si>
  <si>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</si>
  <si>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</si>
  <si>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</si>
  <si>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</si>
  <si>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</si>
  <si>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</si>
  <si>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</si>
  <si>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</si>
  <si>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</si>
  <si>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</si>
  <si>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</si>
  <si>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</si>
  <si>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</si>
  <si>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</si>
  <si>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</si>
  <si>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</si>
  <si>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</si>
  <si>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</si>
  <si>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</si>
  <si>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</si>
  <si>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</si>
  <si>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</si>
  <si>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</si>
  <si>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</si>
  <si>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</si>
  <si>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</si>
  <si>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</si>
  <si>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</si>
  <si>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</si>
  <si>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</si>
  <si>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</si>
  <si>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</si>
  <si>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</si>
  <si>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</si>
  <si>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</si>
  <si>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</si>
  <si>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</si>
  <si>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</si>
  <si>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</si>
  <si>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</si>
  <si>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</si>
  <si>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</si>
  <si>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</si>
  <si>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</si>
  <si>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</si>
  <si>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</si>
  <si>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</si>
  <si>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</si>
  <si>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</si>
  <si>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</si>
  <si>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</si>
  <si>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</si>
  <si>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</si>
  <si>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</si>
  <si>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</si>
  <si>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</si>
  <si>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</si>
  <si>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</si>
  <si>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</si>
  <si>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</si>
  <si>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</si>
  <si>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</si>
  <si>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</si>
  <si>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</si>
  <si>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</si>
  <si>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</si>
  <si>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</si>
  <si>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</si>
  <si>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</si>
  <si>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</si>
  <si>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</si>
  <si>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</si>
  <si>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</si>
  <si>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</si>
  <si>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</si>
  <si>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</si>
  <si>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</si>
  <si>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</si>
  <si>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</si>
  <si>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</si>
  <si>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</si>
  <si>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</si>
  <si>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</si>
  <si>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</si>
  <si>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</si>
  <si>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</si>
  <si>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</si>
  <si>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</si>
  <si>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</si>
  <si>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</si>
  <si>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</si>
  <si>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</si>
  <si>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</si>
  <si>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</si>
  <si>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</si>
  <si>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</si>
  <si>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</si>
  <si>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</si>
  <si>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</si>
  <si>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</si>
  <si>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</si>
  <si>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</si>
  <si>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</si>
  <si>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</si>
  <si>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</si>
  <si>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</si>
  <si>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</si>
  <si>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</si>
  <si>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</si>
  <si>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</si>
  <si>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</si>
  <si>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</si>
  <si>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</si>
  <si>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</si>
  <si>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</si>
  <si>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</si>
  <si>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</si>
  <si>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</si>
  <si>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</si>
  <si>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</si>
  <si>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</si>
  <si>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</si>
  <si>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</si>
  <si>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</si>
  <si>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</si>
  <si>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</si>
  <si>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</si>
  <si>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</si>
  <si>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</si>
  <si>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</si>
  <si>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</si>
  <si>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</si>
  <si>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</si>
  <si>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</si>
  <si>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</si>
  <si>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</si>
  <si>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</si>
  <si>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</si>
  <si>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</si>
  <si>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</si>
  <si>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</si>
  <si>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</si>
  <si>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</si>
  <si>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</si>
  <si>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</si>
  <si>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</si>
  <si>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</si>
  <si>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</si>
  <si>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</si>
  <si>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</si>
  <si>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</si>
  <si>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</si>
  <si>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</si>
  <si>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</si>
  <si>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</si>
  <si>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</si>
  <si>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</si>
  <si>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</si>
  <si>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</si>
  <si>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</si>
  <si>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</si>
  <si>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</si>
  <si>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</si>
  <si>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</si>
  <si>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</si>
  <si>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</si>
  <si>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</si>
  <si>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</si>
  <si>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</si>
  <si>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</si>
  <si>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</si>
  <si>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</si>
  <si>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</si>
  <si>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</si>
  <si>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</si>
  <si>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</si>
  <si>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</si>
  <si>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</si>
  <si>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</si>
  <si>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</si>
  <si>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</si>
  <si>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</si>
  <si>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</si>
  <si>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</si>
  <si>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</si>
  <si>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</si>
  <si>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</si>
  <si>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</si>
  <si>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</si>
  <si>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</si>
  <si>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</si>
  <si>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</si>
  <si>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</si>
  <si>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</si>
  <si>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</si>
  <si>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</si>
  <si>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</si>
  <si>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</si>
  <si>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</si>
  <si>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</si>
  <si>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</si>
  <si>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</si>
  <si>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</si>
  <si>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</si>
  <si>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</si>
  <si>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</si>
  <si>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</si>
  <si>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</si>
  <si>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</si>
  <si>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</si>
  <si>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</si>
  <si>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</si>
  <si>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</si>
  <si>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</si>
  <si>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</si>
  <si>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</si>
  <si>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</si>
  <si>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</si>
  <si>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</si>
  <si>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</si>
  <si>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</si>
  <si>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</si>
  <si>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</si>
  <si>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</si>
  <si>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</si>
  <si>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</si>
  <si>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</si>
  <si>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</si>
  <si>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</si>
  <si>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</si>
  <si>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</si>
  <si>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</si>
  <si>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</si>
  <si>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</si>
  <si>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</si>
  <si>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</si>
  <si>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</si>
  <si>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</si>
  <si>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</si>
  <si>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</si>
  <si>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</si>
  <si>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</si>
  <si>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</si>
  <si>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</si>
  <si>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</si>
  <si>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</si>
  <si>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</si>
  <si>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</si>
  <si>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</si>
  <si>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</si>
  <si>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</si>
  <si>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</si>
  <si>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</si>
  <si>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</si>
  <si>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</si>
  <si>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</si>
  <si>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</si>
  <si>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</si>
  <si>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</si>
  <si>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</si>
  <si>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</si>
  <si>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</si>
  <si>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</si>
  <si>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</si>
  <si>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</si>
  <si>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</si>
  <si>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</si>
  <si>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</si>
  <si>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</si>
  <si>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</si>
  <si>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</si>
  <si>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</si>
  <si>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</si>
  <si>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</si>
  <si>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</si>
  <si>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</si>
  <si>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</si>
  <si>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</si>
  <si>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</si>
  <si>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</si>
  <si>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</si>
  <si>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</si>
  <si>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</si>
  <si>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</si>
  <si>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</si>
  <si>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</si>
  <si>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</si>
  <si>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</si>
  <si>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</si>
  <si>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</si>
  <si>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</si>
  <si>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</si>
  <si>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</si>
  <si>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</si>
  <si>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</si>
  <si>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</si>
  <si>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</si>
  <si>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</si>
  <si>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</si>
  <si>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</si>
  <si>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</si>
  <si>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</si>
  <si>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</si>
  <si>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</si>
  <si>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</si>
  <si>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</si>
  <si>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</si>
  <si>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</si>
  <si>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</si>
  <si>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</si>
  <si>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</si>
  <si>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</si>
  <si>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</si>
  <si>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</si>
  <si>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</si>
  <si>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</si>
  <si>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</si>
  <si>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</si>
  <si>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</si>
  <si>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</si>
  <si>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</si>
  <si>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</si>
  <si>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</si>
  <si>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</si>
  <si>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</si>
  <si>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</si>
  <si>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</si>
  <si>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</si>
  <si>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</si>
  <si>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</si>
  <si>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</si>
  <si>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</si>
  <si>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</si>
  <si>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</si>
  <si>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</si>
  <si>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</si>
  <si>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</si>
  <si>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</si>
  <si>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</si>
  <si>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</si>
  <si>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</si>
  <si>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</si>
  <si>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</si>
  <si>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</si>
  <si>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</si>
  <si>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</si>
  <si>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</si>
  <si>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</si>
  <si>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</si>
  <si>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</si>
  <si>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</si>
  <si>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</si>
  <si>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</si>
  <si>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</si>
  <si>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</si>
  <si>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</si>
  <si>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</si>
  <si>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</si>
  <si>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</si>
  <si>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</si>
  <si>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</si>
  <si>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</si>
  <si>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</si>
  <si>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</si>
  <si>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</si>
  <si>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</si>
  <si>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</si>
  <si>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</si>
  <si>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</si>
  <si>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</si>
  <si>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</si>
  <si>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</si>
  <si>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</si>
  <si>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</si>
  <si>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</si>
  <si>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</si>
  <si>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</si>
  <si>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</si>
  <si>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</si>
  <si>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</si>
  <si>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</si>
  <si>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</si>
  <si>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</si>
  <si>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</si>
  <si>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</si>
  <si>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</si>
  <si>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</si>
  <si>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</si>
  <si>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</si>
  <si>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</si>
  <si>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</si>
  <si>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</si>
  <si>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</si>
  <si>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</si>
  <si>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</si>
  <si>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</si>
  <si>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</si>
  <si>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</si>
  <si>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</si>
  <si>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</si>
  <si>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</si>
  <si>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</si>
  <si>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</si>
  <si>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</si>
  <si>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</si>
  <si>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</si>
  <si>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</si>
  <si>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</si>
  <si>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</si>
  <si>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</si>
  <si>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</si>
  <si>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</si>
  <si>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</si>
  <si>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</si>
  <si>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</si>
  <si>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</si>
  <si>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</si>
  <si>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</si>
  <si>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</si>
  <si>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</si>
  <si>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</si>
  <si>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</si>
  <si>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</si>
  <si>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</si>
  <si>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</si>
  <si>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</si>
  <si>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</si>
  <si>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</si>
  <si>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</si>
  <si>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</si>
  <si>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</si>
  <si>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</si>
  <si>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</si>
  <si>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</si>
  <si>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</si>
  <si>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</si>
  <si>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</si>
  <si>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</si>
  <si>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</si>
  <si>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</si>
  <si>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</si>
  <si>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</si>
  <si>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</si>
  <si>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</si>
  <si>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</si>
  <si>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</si>
  <si>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</si>
  <si>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</si>
  <si>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</si>
  <si>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</si>
  <si>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</si>
  <si>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</si>
  <si>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</si>
  <si>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</si>
  <si>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</si>
  <si>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</si>
  <si>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</si>
  <si>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</si>
  <si>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</si>
  <si>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</si>
  <si>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</si>
  <si>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</si>
  <si>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</si>
  <si>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</si>
  <si>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</si>
  <si>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</si>
  <si>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</si>
  <si>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</si>
  <si>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</si>
  <si>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</si>
  <si>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</si>
  <si>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</si>
  <si>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</si>
  <si>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</si>
  <si>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</si>
  <si>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</si>
  <si>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</si>
  <si>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</si>
  <si>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</si>
  <si>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</si>
  <si>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</si>
  <si>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</si>
  <si>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</si>
  <si>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</si>
  <si>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</si>
  <si>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</si>
  <si>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</si>
  <si>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</si>
  <si>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</si>
  <si>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</si>
  <si>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</si>
  <si>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</si>
  <si>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</si>
  <si>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</si>
  <si>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</si>
  <si>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</si>
  <si>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</si>
  <si>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</si>
  <si>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</si>
  <si>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</si>
  <si>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</si>
  <si>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</si>
  <si>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</si>
  <si>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</si>
  <si>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</si>
  <si>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</si>
  <si>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</si>
  <si>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</si>
  <si>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</si>
  <si>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</si>
  <si>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</si>
  <si>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</si>
  <si>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</si>
  <si>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</si>
  <si>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</si>
  <si>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</si>
  <si>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</si>
  <si>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</si>
  <si>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</si>
  <si>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</si>
  <si>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</si>
  <si>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</si>
  <si>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</si>
  <si>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</si>
  <si>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</si>
  <si>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</si>
  <si>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</si>
  <si>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</si>
  <si>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</si>
  <si>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</si>
  <si>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</si>
  <si>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</si>
  <si>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</si>
  <si>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</si>
  <si>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</si>
  <si>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</si>
  <si>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</si>
  <si>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</si>
  <si>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</si>
  <si>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</si>
  <si>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</si>
  <si>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</si>
  <si>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</si>
  <si>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</si>
  <si>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</si>
  <si>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</si>
  <si>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</si>
  <si>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</si>
  <si>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</si>
  <si>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</si>
  <si>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</si>
  <si>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</si>
  <si>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</si>
  <si>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</si>
  <si>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</si>
  <si>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</si>
  <si>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</si>
  <si>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</si>
  <si>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</si>
  <si>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</si>
  <si>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</si>
  <si>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</si>
  <si>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</si>
  <si>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</si>
  <si>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</si>
  <si>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</si>
  <si>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</si>
  <si>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</si>
  <si>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</si>
  <si>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</si>
  <si>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</si>
  <si>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</si>
  <si>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</si>
  <si>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</si>
  <si>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</si>
  <si>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</si>
  <si>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</si>
  <si>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</si>
  <si>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</si>
  <si>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</si>
  <si>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</si>
  <si>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</si>
  <si>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</si>
  <si>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</si>
  <si>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</si>
  <si>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</si>
  <si>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</si>
  <si>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</si>
  <si>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</si>
  <si>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</si>
  <si>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</si>
  <si>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</si>
  <si>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</si>
  <si>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</si>
  <si>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</si>
  <si>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</si>
  <si>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</si>
  <si>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</si>
  <si>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</si>
  <si>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</si>
  <si>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</si>
  <si>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</si>
  <si>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</si>
  <si>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</si>
  <si>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</si>
  <si>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</si>
  <si>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</si>
  <si>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</si>
  <si>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</si>
  <si>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</si>
  <si>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</si>
  <si>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</si>
  <si>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</si>
  <si>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</si>
  <si>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</si>
  <si>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</si>
  <si>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</si>
  <si>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</si>
  <si>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</si>
  <si>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</si>
  <si>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</si>
  <si>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</si>
  <si>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</si>
  <si>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</si>
  <si>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</si>
  <si>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</si>
  <si>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</si>
  <si>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</si>
  <si>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</si>
  <si>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</si>
  <si>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</si>
  <si>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</si>
  <si>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</si>
  <si>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</si>
  <si>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</si>
  <si>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</si>
  <si>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</si>
  <si>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</si>
  <si>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</si>
  <si>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</si>
  <si>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</si>
  <si>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</si>
  <si>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</si>
  <si>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</si>
  <si>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</si>
  <si>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</si>
  <si>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</si>
  <si>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</si>
  <si>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</si>
  <si>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</si>
  <si>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</si>
  <si>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</si>
  <si>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</si>
  <si>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</si>
  <si>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</si>
  <si>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</si>
  <si>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</si>
  <si>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</si>
  <si>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</si>
  <si>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</si>
  <si>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</si>
  <si>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</si>
  <si>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</si>
  <si>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</si>
  <si>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</si>
  <si>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</si>
  <si>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</si>
  <si>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</si>
  <si>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</si>
  <si>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</si>
  <si>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</si>
  <si>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</si>
  <si>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</si>
  <si>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</si>
  <si>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</si>
  <si>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</si>
  <si>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</si>
  <si>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</si>
  <si>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</si>
  <si>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</si>
  <si>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</si>
  <si>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</si>
  <si>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</si>
  <si>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</si>
  <si>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</si>
  <si>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</si>
  <si>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</si>
  <si>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</si>
  <si>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</si>
  <si>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</si>
  <si>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</si>
  <si>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</si>
  <si>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</si>
  <si>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</si>
  <si>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</si>
  <si>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</si>
  <si>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</si>
  <si>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</si>
  <si>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</si>
  <si>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</si>
  <si>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</si>
  <si>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</si>
  <si>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</si>
  <si>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</si>
  <si>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</si>
  <si>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</si>
  <si>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</si>
  <si>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</si>
  <si>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</si>
  <si>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</si>
  <si>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</si>
  <si>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</si>
  <si>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</si>
  <si>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</si>
  <si>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</si>
  <si>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</si>
  <si>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</si>
  <si>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</si>
  <si>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</si>
  <si>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</si>
  <si>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</si>
  <si>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</si>
  <si>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</si>
  <si>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</si>
  <si>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</si>
  <si>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</si>
  <si>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</si>
  <si>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</si>
  <si>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</si>
  <si>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</si>
  <si>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</si>
  <si>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</si>
  <si>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</si>
  <si>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</si>
  <si>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</si>
  <si>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</si>
  <si>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</si>
  <si>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</si>
  <si>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</si>
  <si>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</si>
  <si>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</si>
  <si>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</si>
  <si>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</si>
  <si>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</si>
  <si>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</si>
  <si>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</si>
  <si>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</si>
  <si>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</si>
  <si>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</si>
  <si>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</si>
  <si>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</si>
  <si>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</si>
  <si>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</si>
  <si>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</si>
  <si>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</si>
  <si>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</si>
  <si>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</si>
  <si>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</si>
  <si>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</si>
  <si>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</si>
  <si>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</si>
  <si>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</si>
  <si>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</si>
  <si>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</si>
  <si>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</si>
  <si>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</si>
  <si>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</si>
  <si>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</si>
  <si>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</si>
  <si>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</si>
  <si>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</si>
  <si>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</si>
  <si>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</si>
  <si>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</si>
  <si>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</si>
  <si>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</si>
  <si>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</si>
  <si>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</si>
  <si>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</si>
  <si>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</si>
  <si>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</si>
  <si>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</si>
  <si>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</si>
  <si>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</si>
  <si>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</si>
  <si>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</si>
  <si>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</si>
  <si>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</si>
  <si>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</si>
  <si>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</si>
  <si>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</si>
  <si>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</si>
  <si>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</si>
  <si>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</si>
  <si>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</si>
  <si>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</si>
  <si>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</si>
  <si>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</si>
  <si>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</si>
  <si>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</si>
  <si>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</si>
  <si>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</si>
  <si>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</si>
  <si>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</si>
  <si>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</si>
  <si>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</si>
  <si>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</si>
  <si>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</si>
  <si>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</si>
  <si>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</si>
  <si>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</si>
  <si>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</si>
  <si>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</si>
  <si>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</si>
  <si>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</si>
  <si>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</si>
  <si>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</si>
  <si>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</si>
  <si>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</si>
  <si>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</si>
  <si>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</si>
  <si>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</si>
  <si>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</si>
  <si>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</si>
  <si>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</si>
  <si>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</si>
  <si>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</si>
  <si>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</si>
  <si>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</si>
  <si>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</si>
  <si>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</si>
  <si>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</si>
  <si>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</si>
  <si>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</si>
  <si>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</si>
  <si>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</si>
  <si>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</si>
  <si>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</si>
  <si>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</si>
  <si>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</si>
  <si>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</si>
  <si>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</si>
  <si>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</si>
  <si>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</si>
  <si>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</si>
  <si>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</si>
  <si>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</si>
  <si>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</si>
  <si>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</si>
  <si>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</si>
  <si>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</si>
  <si>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</si>
  <si>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</si>
  <si>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</si>
  <si>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</si>
  <si>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</si>
  <si>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</si>
  <si>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</si>
  <si>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</si>
  <si>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</si>
  <si>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</si>
  <si>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</si>
  <si>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</si>
  <si>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</si>
  <si>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</si>
  <si>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</si>
  <si>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</si>
  <si>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</si>
  <si>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</si>
  <si>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</si>
  <si>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</si>
  <si>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</si>
  <si>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</si>
  <si>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</si>
  <si>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</si>
  <si>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</si>
  <si>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</si>
  <si>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</si>
  <si>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</si>
  <si>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</si>
  <si>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</si>
  <si>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</si>
  <si>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</si>
  <si>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</si>
  <si>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</si>
  <si>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</si>
  <si>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</si>
  <si>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</si>
  <si>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</si>
  <si>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</si>
  <si>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</si>
  <si>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</si>
  <si>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</si>
  <si>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</si>
  <si>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</si>
  <si>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</si>
  <si>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</si>
  <si>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</si>
  <si>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</si>
  <si>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</si>
  <si>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</si>
  <si>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</si>
  <si>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</si>
  <si>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</si>
  <si>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</si>
  <si>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</si>
  <si>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</si>
  <si>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</si>
  <si>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</si>
  <si>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</si>
  <si>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</si>
  <si>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</si>
  <si>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</si>
  <si>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</si>
  <si>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</si>
  <si>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</si>
  <si>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</si>
  <si>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</si>
  <si>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</si>
  <si>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</si>
  <si>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</si>
  <si>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</si>
  <si>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</si>
  <si>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</si>
  <si>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</si>
  <si>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</si>
  <si>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</si>
  <si>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</si>
  <si>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</si>
  <si>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</si>
  <si>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</si>
  <si>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</si>
  <si>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</si>
  <si>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</si>
  <si>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</si>
  <si>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</si>
  <si>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</si>
  <si>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</si>
  <si>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</si>
  <si>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</si>
  <si>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</si>
  <si>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</si>
  <si>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</si>
  <si>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</si>
  <si>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</si>
  <si>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</si>
  <si>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</si>
  <si>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</si>
  <si>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</si>
  <si>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</si>
  <si>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</si>
  <si>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</si>
  <si>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</si>
  <si>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</si>
  <si>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</si>
  <si>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</si>
  <si>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</si>
  <si>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</si>
  <si>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</si>
  <si>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</si>
  <si>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</si>
  <si>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</si>
  <si>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</si>
  <si>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</si>
  <si>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</si>
  <si>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</si>
  <si>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</si>
  <si>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</si>
  <si>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</si>
  <si>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</si>
  <si>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</si>
  <si>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</si>
  <si>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</si>
  <si>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</si>
  <si>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</si>
  <si>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</si>
  <si>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</si>
  <si>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</si>
  <si>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</si>
  <si>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</si>
  <si>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</si>
  <si>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</si>
  <si>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</si>
  <si>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</si>
  <si>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</si>
  <si>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</si>
  <si>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</si>
  <si>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</si>
  <si>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</si>
  <si>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</si>
  <si>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</si>
  <si>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</si>
  <si>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</si>
  <si>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</si>
  <si>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</si>
  <si>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</si>
  <si>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</si>
  <si>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</si>
  <si>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</si>
  <si>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</si>
  <si>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</si>
  <si>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</si>
  <si>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</si>
  <si>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</si>
  <si>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</si>
  <si>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</si>
  <si>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</si>
  <si>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</si>
  <si>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</si>
  <si>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</si>
  <si>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</si>
  <si>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</si>
  <si>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</si>
  <si>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</si>
  <si>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</si>
  <si>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</si>
  <si>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</si>
  <si>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</si>
  <si>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</si>
  <si>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</si>
  <si>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</si>
  <si>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</si>
  <si>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</si>
  <si>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</si>
  <si>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</si>
  <si>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</si>
  <si>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</si>
  <si>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</si>
  <si>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</si>
  <si>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</si>
  <si>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</si>
  <si>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</si>
  <si>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</si>
  <si>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</si>
  <si>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</si>
  <si>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</si>
  <si>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</si>
  <si>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</si>
  <si>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</si>
  <si>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</si>
  <si>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</si>
  <si>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</si>
  <si>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</si>
  <si>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</si>
  <si>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</si>
  <si>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</si>
  <si>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</si>
  <si>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</si>
  <si>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</si>
  <si>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</si>
  <si>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</si>
  <si>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</si>
  <si>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</si>
  <si>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</si>
  <si>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</si>
  <si>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</si>
  <si>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</si>
  <si>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</si>
  <si>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</si>
  <si>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</si>
  <si>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</si>
  <si>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</si>
  <si>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</si>
  <si>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</si>
  <si>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</si>
  <si>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</si>
  <si>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</si>
  <si>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</si>
  <si>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</si>
  <si>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</si>
  <si>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</si>
  <si>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</si>
  <si>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</si>
  <si>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</si>
  <si>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</si>
  <si>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</si>
  <si>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</si>
  <si>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</si>
  <si>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</si>
  <si>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</si>
  <si>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</si>
  <si>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</si>
  <si>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</si>
  <si>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</si>
  <si>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</si>
  <si>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</si>
  <si>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</si>
  <si>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</si>
  <si>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</si>
  <si>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</si>
  <si>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</si>
  <si>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</si>
  <si>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</si>
  <si>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</si>
  <si>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</si>
  <si>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</si>
  <si>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</si>
  <si>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</si>
  <si>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</si>
  <si>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</si>
  <si>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</si>
  <si>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</si>
  <si>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</si>
  <si>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</si>
  <si>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</si>
  <si>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</si>
  <si>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</si>
  <si>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</si>
  <si>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</si>
  <si>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</si>
  <si>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</si>
  <si>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</si>
  <si>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</si>
  <si>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</si>
  <si>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</si>
  <si>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</si>
  <si>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</si>
  <si>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</si>
  <si>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</si>
  <si>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</si>
  <si>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</si>
  <si>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</si>
  <si>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</si>
  <si>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</si>
  <si>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</si>
  <si>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</si>
  <si>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</si>
  <si>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</si>
  <si>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</si>
  <si>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</si>
  <si>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</si>
  <si>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</si>
  <si>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</si>
  <si>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</si>
  <si>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</si>
  <si>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</si>
  <si>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</si>
  <si>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</si>
  <si>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</si>
  <si>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</si>
  <si>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</si>
  <si>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</si>
  <si>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</si>
  <si>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</si>
  <si>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</si>
  <si>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</si>
  <si>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</si>
  <si>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</si>
  <si>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</si>
  <si>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</si>
  <si>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</si>
  <si>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</si>
  <si>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</si>
  <si>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</si>
  <si>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</si>
  <si>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</si>
  <si>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</si>
  <si>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</si>
  <si>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</si>
  <si>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</si>
  <si>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</si>
  <si>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</si>
  <si>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</si>
  <si>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</si>
  <si>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</si>
  <si>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</si>
  <si>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</si>
  <si>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</si>
  <si>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</si>
  <si>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</si>
  <si>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</si>
  <si>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</si>
  <si>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</si>
  <si>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</si>
  <si>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</si>
  <si>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</si>
  <si>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</si>
  <si>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</si>
  <si>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</si>
  <si>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</si>
  <si>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</si>
  <si>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</si>
  <si>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</si>
  <si>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</si>
  <si>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</si>
  <si>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</si>
  <si>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</si>
  <si>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</si>
  <si>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</si>
  <si>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</si>
  <si>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</si>
  <si>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</si>
  <si>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</si>
  <si>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</si>
  <si>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</si>
  <si>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</si>
  <si>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</si>
  <si>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</si>
  <si>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</si>
  <si>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</si>
  <si>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</si>
  <si>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</si>
  <si>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</si>
  <si>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</si>
  <si>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</si>
  <si>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</si>
  <si>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</si>
  <si>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</si>
  <si>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</si>
  <si>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</si>
  <si>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</si>
  <si>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</si>
  <si>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</si>
  <si>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</si>
  <si>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</si>
  <si>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</si>
  <si>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</si>
  <si>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</si>
  <si>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</si>
  <si>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</si>
  <si>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</si>
  <si>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</si>
  <si>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</si>
  <si>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</si>
  <si>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</si>
  <si>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</si>
  <si>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</si>
  <si>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</si>
  <si>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</si>
  <si>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</si>
  <si>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</si>
  <si>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</si>
  <si>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</si>
  <si>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</si>
  <si>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</si>
  <si>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</si>
  <si>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</si>
  <si>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</si>
  <si>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</si>
  <si>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</si>
  <si>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</si>
  <si>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</si>
  <si>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</si>
  <si>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</si>
  <si>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</si>
  <si>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</si>
  <si>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</si>
  <si>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</si>
  <si>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</si>
  <si>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</si>
  <si>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</si>
  <si>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</si>
  <si>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</si>
  <si>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</si>
  <si>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</si>
  <si>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</si>
  <si>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</si>
  <si>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</si>
  <si>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</si>
  <si>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</si>
  <si>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</si>
  <si>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</si>
  <si>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</si>
  <si>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</si>
  <si>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</si>
  <si>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</si>
  <si>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</si>
  <si>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</si>
  <si>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</si>
  <si>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</si>
  <si>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</si>
  <si>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</si>
  <si>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</si>
  <si>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</si>
  <si>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</si>
  <si>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</si>
  <si>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</si>
  <si>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</si>
  <si>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</si>
  <si>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</si>
  <si>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</si>
  <si>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</si>
  <si>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</si>
  <si>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</si>
  <si>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</si>
  <si>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</si>
  <si>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</si>
  <si>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</si>
  <si>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</si>
  <si>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</si>
  <si>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</si>
  <si>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</si>
  <si>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</si>
  <si>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</si>
  <si>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</si>
  <si>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</si>
  <si>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</si>
  <si>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</si>
  <si>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</si>
  <si>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</si>
  <si>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</si>
  <si>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</si>
  <si>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</si>
  <si>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</si>
  <si>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</si>
  <si>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</si>
  <si>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</si>
  <si>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</si>
  <si>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</si>
  <si>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</si>
  <si>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</si>
  <si>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</si>
  <si>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</si>
  <si>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</si>
  <si>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</si>
  <si>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</si>
  <si>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</si>
  <si>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</si>
  <si>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</si>
  <si>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</si>
  <si>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</si>
  <si>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</si>
  <si>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</si>
  <si>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</si>
  <si>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</si>
  <si>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</si>
  <si>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</si>
  <si>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</si>
  <si>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</si>
  <si>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</si>
  <si>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</si>
  <si>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</si>
  <si>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</si>
  <si>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</si>
  <si>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</si>
  <si>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</si>
  <si>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</si>
  <si>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</si>
  <si>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</si>
  <si>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</si>
  <si>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</si>
  <si>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</si>
  <si>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</si>
  <si>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</si>
  <si>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</si>
  <si>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</si>
  <si>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</si>
  <si>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</si>
  <si>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</si>
  <si>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</si>
  <si>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</si>
  <si>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</si>
  <si>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</si>
  <si>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</si>
  <si>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</si>
  <si>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</si>
  <si>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</si>
  <si>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</si>
  <si>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</si>
  <si>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</si>
  <si>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</si>
  <si>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</si>
  <si>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</si>
  <si>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</si>
  <si>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</si>
  <si>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</si>
  <si>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</si>
  <si>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</si>
  <si>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</si>
  <si>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</si>
  <si>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</si>
  <si>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</si>
  <si>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</si>
  <si>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</si>
  <si>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</si>
  <si>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</si>
  <si>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</si>
  <si>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</si>
  <si>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</si>
  <si>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</si>
  <si>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</si>
  <si>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</si>
  <si>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</si>
  <si>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</si>
  <si>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</si>
  <si>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</si>
  <si>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</si>
  <si>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</si>
  <si>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</si>
  <si>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</si>
  <si>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</si>
  <si>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</si>
  <si>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</si>
  <si>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</si>
  <si>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</si>
  <si>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</si>
  <si>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</si>
  <si>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</si>
  <si>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</si>
  <si>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</si>
  <si>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</si>
  <si>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</si>
  <si>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</si>
  <si>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</si>
  <si>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</si>
  <si>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</si>
  <si>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</si>
  <si>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</si>
  <si>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</si>
  <si>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</si>
  <si>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</si>
  <si>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</si>
  <si>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</si>
  <si>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</si>
  <si>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</si>
  <si>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</si>
  <si>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</si>
  <si>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</si>
  <si>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</si>
  <si>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</si>
  <si>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</si>
  <si>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</si>
  <si>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</si>
  <si>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</si>
  <si>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</si>
  <si>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</si>
  <si>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</si>
  <si>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Aguardando descanso do maquinista, Previsão de MC1 33h00</t>
  </si>
  <si>
    <t>TAL-TEX</t>
  </si>
  <si>
    <t>TALTEX</t>
  </si>
  <si>
    <t>MC1 08h33 / previsão de faixa após i11</t>
  </si>
  <si>
    <t>Aguardando solicitar MC1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</si>
  <si>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</si>
  <si>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</si>
  <si>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</si>
  <si>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</si>
  <si>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</si>
  <si>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</si>
  <si>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</si>
  <si>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</si>
  <si>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 xml:space="preserve">Socaria mecanizada - confirmar frente </t>
  </si>
  <si>
    <t>PGU-PPN</t>
  </si>
  <si>
    <t>PGUPPN</t>
  </si>
  <si>
    <t>A confirmar horario de MC1</t>
  </si>
  <si>
    <t>TCSTMI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</si>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</sst>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4" dateTimeGrouping="day"/>
      </filters>
    </filterColumn>
  </autoFilter>
  <sortState xmlns:xlrd2="http://schemas.microsoft.com/office/spreadsheetml/2017/richdata2" ref="A6:BS493">
    <sortCondition ref="Y5:Y493"/>
  </sortState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28" t="s">
        <v>821</v>
      </c>
      <c r="E76" s="329" t="s">
        <v>636</v>
      </c>
      <c r="F76" s="329" t="s">
        <v>608</v>
      </c>
      <c r="G76" s="329" t="s">
        <v>618</v>
      </c>
      <c r="H76" s="329"/>
      <c r="I76" s="329">
        <v>1</v>
      </c>
      <c r="J76" s="334">
        <v>1</v>
      </c>
      <c r="K76" s="335" t="s">
        <v>618</v>
      </c>
    </row>
    <row r="77" spans="1:11">
      <c r="A77" s="208" t="s">
        <v>822</v>
      </c>
      <c r="D77" s="330" t="s">
        <v>823</v>
      </c>
      <c r="E77" s="331" t="s">
        <v>607</v>
      </c>
      <c r="F77" s="332" t="s">
        <v>608</v>
      </c>
      <c r="G77" s="332" t="s">
        <v>618</v>
      </c>
      <c r="H77" s="333" t="s">
        <v>823</v>
      </c>
      <c r="I77" s="333">
        <v>1</v>
      </c>
      <c r="J77" s="334">
        <v>1</v>
      </c>
      <c r="K77" s="288" t="s">
        <v>618</v>
      </c>
    </row>
    <row r="78" spans="1:11">
      <c r="A78" s="208" t="s">
        <v>824</v>
      </c>
      <c r="D78" s="330" t="s">
        <v>825</v>
      </c>
      <c r="E78" s="331" t="s">
        <v>607</v>
      </c>
      <c r="F78" s="333" t="s">
        <v>608</v>
      </c>
      <c r="G78" s="333" t="s">
        <v>618</v>
      </c>
      <c r="H78" s="333" t="s">
        <v>826</v>
      </c>
      <c r="I78" s="333">
        <v>1</v>
      </c>
      <c r="J78" s="334">
        <v>1</v>
      </c>
      <c r="K78" s="335" t="s">
        <v>618</v>
      </c>
    </row>
    <row r="79" spans="1:11">
      <c r="A79" s="208" t="s">
        <v>827</v>
      </c>
      <c r="D79" s="336" t="s">
        <v>828</v>
      </c>
      <c r="E79" s="337" t="s">
        <v>607</v>
      </c>
      <c r="F79" s="337" t="s">
        <v>608</v>
      </c>
      <c r="G79" s="338" t="s">
        <v>618</v>
      </c>
      <c r="H79" s="338" t="s">
        <v>829</v>
      </c>
      <c r="I79" s="338">
        <v>0</v>
      </c>
      <c r="J79" s="339">
        <v>0</v>
      </c>
      <c r="K79" s="340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zoomScaleNormal="100" workbookViewId="0">
      <pane xSplit="6" ySplit="5" topLeftCell="AL399" activePane="bottomRight" state="frozen"/>
      <selection pane="bottomRight" activeCell="BJ411" sqref="BJ41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19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8" t="s">
        <v>1137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1138</v>
      </c>
      <c r="BI1" s="373"/>
      <c r="BJ1" s="374"/>
      <c r="BK1" s="375"/>
      <c r="BL1" s="49"/>
      <c r="BM1" s="365" t="s">
        <v>1139</v>
      </c>
      <c r="BN1" s="366"/>
      <c r="BO1" s="366"/>
      <c r="BP1" s="366"/>
      <c r="BQ1" s="366"/>
      <c r="BR1" s="366"/>
      <c r="BS1" s="36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8" t="s">
        <v>1140</v>
      </c>
      <c r="AJ2" s="369"/>
      <c r="AK2" s="369"/>
      <c r="AL2" s="369"/>
      <c r="AM2" s="369"/>
      <c r="AN2" s="369"/>
      <c r="AO2" s="369"/>
      <c r="AP2" s="369"/>
      <c r="AQ2" s="371"/>
      <c r="AR2" s="234"/>
      <c r="AS2" s="383" t="s">
        <v>1143</v>
      </c>
      <c r="AT2" s="370"/>
      <c r="AU2" s="370"/>
      <c r="AV2" s="370"/>
      <c r="AW2" s="370"/>
      <c r="AX2" s="369"/>
      <c r="AY2" s="371"/>
      <c r="AZ2" s="4"/>
      <c r="BA2" s="362" t="s">
        <v>1144</v>
      </c>
      <c r="BB2" s="364"/>
      <c r="BC2" s="368" t="s">
        <v>1141</v>
      </c>
      <c r="BD2" s="369"/>
      <c r="BE2" s="369"/>
      <c r="BF2" s="371"/>
      <c r="BG2" s="3"/>
      <c r="BH2" s="376"/>
      <c r="BI2" s="377"/>
      <c r="BJ2" s="378"/>
      <c r="BK2" s="379"/>
      <c r="BL2" s="49"/>
      <c r="BM2" s="380"/>
      <c r="BN2" s="381"/>
      <c r="BO2" s="381"/>
      <c r="BP2" s="381"/>
      <c r="BQ2" s="381"/>
      <c r="BR2" s="381"/>
      <c r="BS2" s="38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2" t="s">
        <v>1145</v>
      </c>
      <c r="AJ3" s="364"/>
      <c r="AK3" s="362" t="s">
        <v>1146</v>
      </c>
      <c r="AL3" s="363"/>
      <c r="AM3" s="363"/>
      <c r="AN3" s="363"/>
      <c r="AO3" s="363"/>
      <c r="AP3" s="363"/>
      <c r="AQ3" s="364"/>
      <c r="AR3" s="235"/>
      <c r="AS3" s="386" t="s">
        <v>1152</v>
      </c>
      <c r="AT3" s="387"/>
      <c r="AU3" s="386" t="s">
        <v>1153</v>
      </c>
      <c r="AV3" s="387"/>
      <c r="AW3" s="386" t="s">
        <v>1154</v>
      </c>
      <c r="AX3" s="388"/>
      <c r="AY3" s="63" t="s">
        <v>1155</v>
      </c>
      <c r="AZ3" s="63"/>
      <c r="BA3" s="384"/>
      <c r="BB3" s="385"/>
      <c r="BC3" s="362" t="s">
        <v>1148</v>
      </c>
      <c r="BD3" s="363"/>
      <c r="BE3" s="363"/>
      <c r="BF3" s="364"/>
      <c r="BG3" s="62"/>
      <c r="BH3" s="376"/>
      <c r="BI3" s="377"/>
      <c r="BJ3" s="378"/>
      <c r="BK3" s="379"/>
      <c r="BL3" s="49"/>
      <c r="BM3" s="365" t="s">
        <v>1156</v>
      </c>
      <c r="BN3" s="366"/>
      <c r="BO3" s="366"/>
      <c r="BP3" s="367"/>
      <c r="BQ3" s="365" t="s">
        <v>759</v>
      </c>
      <c r="BR3" s="366"/>
      <c r="BS3" s="367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2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359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09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0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09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0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09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0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09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0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0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0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09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0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09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0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0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0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09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0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09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0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09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0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09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0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09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0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09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0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09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0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09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0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09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0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09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0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09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0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09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0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09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0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09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0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09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0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09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0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09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0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09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0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09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0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09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0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09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0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09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0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09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0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09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0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09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0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09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0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09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0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27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08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5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09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08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0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0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09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0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09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19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0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09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0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09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0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09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0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09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19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0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09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0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09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0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09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0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09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0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09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0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0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0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09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08">
        <f>IF(D55="","*",IFERROR(IF(ISODD(COUNT(AS55:AX55)),"ERRO",SUM((AT55-AS55),(AV55-AU55),(AX55-AW55))),"ERRO"))</f>
        <v>0.2902777777777778</v>
      </c>
      <c r="AZ55" s="13"/>
      <c r="BA55" s="34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09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26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0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09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0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09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26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0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09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0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09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0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09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0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09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0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0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0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09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0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1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09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0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09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0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09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0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0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0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09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0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09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0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09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0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09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0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09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08">
        <f>IF(D73="","*",IFERROR(IF(ISODD(COUNT(AS73:AX73)),"ERRO",SUM((AT73-AS73),(AV73-AU73),(AX73-AW73))),"ERRO"))</f>
        <v>0.25</v>
      </c>
      <c r="AZ73" s="13"/>
      <c r="BA73" s="34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09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0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09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0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09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0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0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0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09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0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09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26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0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09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0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09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0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09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0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09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0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09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0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09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0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09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0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09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0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09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0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09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0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09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0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09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0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09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0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0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0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09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0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09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0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25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09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0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09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0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09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0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09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0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09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0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09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0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09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0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0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0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09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0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09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0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1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09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0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09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0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09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19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0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09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0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09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0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09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0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09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0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09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0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09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0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09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0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09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0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09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0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09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0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09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0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09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0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09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0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09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0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09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0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09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0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09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0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09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0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09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0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09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0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t="57.75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09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19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0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09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0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09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0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09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0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09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0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t="57.75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09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19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0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09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0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09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0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09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0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09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26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08">
        <f>IF(D138="","*",IFERROR(IF(ISODD(COUNT(AS138:AX138)),"ERRO",SUM((AT138-AS138),(AV138-AU138),(AX138-AW138))),"ERRO"))</f>
        <v>0.25</v>
      </c>
      <c r="AZ138" s="13"/>
      <c r="BA138" s="34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09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0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09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0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09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26">
        <v>0.66666666666666663</v>
      </c>
      <c r="P141" s="326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0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09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0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09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0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09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0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09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08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09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08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09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0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09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0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09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0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09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0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0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0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09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0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09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0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09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0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09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0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09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0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09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0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09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0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09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19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08">
        <f>IF(D159="","*",IFERROR(IF(ISODD(COUNT(AS159:AX159)),"ERRO",SUM((AT159-AS159),(AV159-AU159),(AX159-AW159))),"ERRO"))</f>
        <v>0.27083333333333337</v>
      </c>
      <c r="AZ159" s="13"/>
      <c r="BA159" s="34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09">
        <v>230</v>
      </c>
      <c r="F160" s="167"/>
      <c r="G160" s="9" t="str">
        <f>IF(D160="","*",VLOOKUP(F160,BS_ATIVIDADE[#All],3,FALSE))</f>
        <v>*</v>
      </c>
      <c r="H160" s="168"/>
      <c r="I160" s="168"/>
      <c r="J160" s="344"/>
      <c r="K160" s="344"/>
      <c r="L160" s="345"/>
      <c r="M160" s="346"/>
      <c r="N160" s="346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0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09">
        <v>231</v>
      </c>
      <c r="F161" s="167"/>
      <c r="G161" s="9" t="str">
        <f>IF(D161="","*",VLOOKUP(F161,BS_ATIVIDADE[#All],3,FALSE))</f>
        <v>*</v>
      </c>
      <c r="H161" s="168"/>
      <c r="I161" s="168"/>
      <c r="J161" s="344"/>
      <c r="K161" s="344"/>
      <c r="L161" s="345"/>
      <c r="M161" s="346"/>
      <c r="N161" s="346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0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09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0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0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0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09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0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09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0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09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0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09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0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09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0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09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0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09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0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0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0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09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0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09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0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09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0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09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0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09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0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09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0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09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0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09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0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09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19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08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5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09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08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09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0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09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0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09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0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09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08">
        <f>IF(D185="","*",IFERROR(IF(ISODD(COUNT(AS185:AX185)),"ERRO",SUM((AT185-AS185),(AV185-AU185),(AX185-AW185))),"ERRO"))</f>
        <v>0.25</v>
      </c>
      <c r="AZ185" s="13"/>
      <c r="BA185" s="34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09">
        <v>265</v>
      </c>
      <c r="F186" s="167" t="s">
        <v>623</v>
      </c>
      <c r="G186" s="9" t="str">
        <f>IF(D186="","*",VLOOKUP(F186,BS_ATIVIDADE[#All],3,FALSE))</f>
        <v>OUTROS</v>
      </c>
      <c r="H186" s="326" t="s">
        <v>1533</v>
      </c>
      <c r="I186" s="326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08">
        <f>IF(D186="","*",IFERROR(IF(ISODD(COUNT(AS186:AX186)),"ERRO",SUM((AT186-AS186),(AV186-AU186),(AX186-AW186))),"ERRO"))</f>
        <v>4.1666666666666664E-2</v>
      </c>
      <c r="AZ186" s="13"/>
      <c r="BA186" s="34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0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26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0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09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0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09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0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09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0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09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0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09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0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09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0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09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0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09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08">
        <f>IF(D195="","*",IFERROR(IF(ISODD(COUNT(AS195:AX195)),"ERRO",SUM((AT195-AS195),(AV195-AU195),(AX195-AW195))),"ERRO"))</f>
        <v>0.14166666666666672</v>
      </c>
      <c r="AZ195" s="13"/>
      <c r="BA195" s="34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09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0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09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0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09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0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09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0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t="46.5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09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19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0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09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0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09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0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47"/>
      <c r="C203" s="8" t="str">
        <f>IF(BS_CONTROLE[[#This Row],[DATA]]="","",WEEKNUM(BS_CONTROLE[[#This Row],[DATA]]))</f>
        <v/>
      </c>
      <c r="D203" s="51" t="s">
        <v>1509</v>
      </c>
      <c r="E203" s="310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0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09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0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09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0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09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0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09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6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0">
        <v>0.78680555555555554</v>
      </c>
      <c r="AU207" s="38"/>
      <c r="AV207" s="38"/>
      <c r="AW207" s="38"/>
      <c r="AX207" s="38"/>
      <c r="AY207" s="30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09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0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09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0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47"/>
      <c r="C210" s="8" t="str">
        <f>IF(BS_CONTROLE[[#This Row],[DATA]]="","",WEEKNUM(BS_CONTROLE[[#This Row],[DATA]]))</f>
        <v/>
      </c>
      <c r="D210" s="51" t="s">
        <v>757</v>
      </c>
      <c r="E210" s="309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0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09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0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09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0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09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26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19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0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09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0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0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0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09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0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09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0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09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0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09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0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09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0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09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0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09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0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09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0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09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0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49">
        <v>46037</v>
      </c>
      <c r="C225" s="8">
        <f>IF(BS_CONTROLE[[#This Row],[DATA]]="","",WEEKNUM(BS_CONTROLE[[#This Row],[DATA]]))</f>
        <v>3</v>
      </c>
      <c r="D225" s="51" t="s">
        <v>1509</v>
      </c>
      <c r="E225" s="309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0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09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0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09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0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09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0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09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0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0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0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09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0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t="34.5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09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19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0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09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0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09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0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09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0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09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0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09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0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09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0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09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0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09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0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09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0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0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0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09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0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09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0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09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0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09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0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09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0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09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19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08">
        <f>IF(D248="","*",IFERROR(IF(ISODD(COUNT(AS248:AX248)),"ERRO",SUM((AT248-AS248),(AV248-AU248),(AX248-AW248))),"ERRO"))</f>
        <v>4.1666666666666671E-2</v>
      </c>
      <c r="AZ248" s="13"/>
      <c r="BA248" s="34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09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0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09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0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09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0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09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0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09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0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0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0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09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0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09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0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09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0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09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0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09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0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09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0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09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0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09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0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09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0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09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0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09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0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0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0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09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0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09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0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09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0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09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0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09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0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09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1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0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09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0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47"/>
      <c r="C274" s="8" t="str">
        <f>IF(BS_CONTROLE[[#This Row],[DATA]]="","",WEEKNUM(BS_CONTROLE[[#This Row],[DATA]]))</f>
        <v/>
      </c>
      <c r="D274" s="51" t="s">
        <v>847</v>
      </c>
      <c r="E274" s="309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0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0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0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09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0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09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0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09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0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09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0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09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0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09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4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1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08">
        <f>IF(D281="","*",IFERROR(IF(ISODD(COUNT(AS281:AX281)),"ERRO",SUM((AT281-AS281),(AV281-AU281),(AX281-AW281))),"ERRO"))</f>
        <v>0.24999999999999994</v>
      </c>
      <c r="AZ281" s="13"/>
      <c r="BA281" s="34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09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0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09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0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09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0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09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0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09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0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0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19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0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09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0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09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0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09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0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09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0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09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0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09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0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47"/>
      <c r="C294" s="8" t="str">
        <f>IF(BS_CONTROLE[[#This Row],[DATA]]="","",WEEKNUM(BS_CONTROLE[[#This Row],[DATA]]))</f>
        <v/>
      </c>
      <c r="D294" s="51" t="s">
        <v>788</v>
      </c>
      <c r="E294" s="309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0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09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0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09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0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09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0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09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0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0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0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09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0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0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19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0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09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08">
        <f>IF(D302="","*",IFERROR(IF(ISODD(COUNT(AS302:AX302)),"ERRO",SUM((AT302-AS302),(AV302-AU302),(AX302-AW302))),"ERRO"))</f>
        <v>0.25</v>
      </c>
      <c r="AZ302" s="13"/>
      <c r="BA302" s="34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09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0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 hidden="1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09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08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25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 hidden="1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09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08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 hidden="1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09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0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 hidden="1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09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0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 hidden="1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09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0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 hidden="1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09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0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 hidden="1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09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0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 hidden="1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09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0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0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0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09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0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09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0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09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0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09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0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09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0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09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0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09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0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09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0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09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0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09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0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44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09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0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44" si="60">IF(AND(BR323&lt;1,BS323&lt;1),"Produção e Intervalo",IF(BR323&lt;1,"Intervalo",IF(BS323&lt;1,"Produção","Aderente")))</f>
        <v>Produção e Intervalo</v>
      </c>
      <c r="BR323" s="18">
        <f t="shared" ref="BR323:BR344" si="61">IF(OR(B323="",F323=""),"*",AY323/P323)</f>
        <v>0</v>
      </c>
      <c r="BS323" s="18">
        <f t="shared" ref="BS323:BS344" si="62">IF(OR(B323="",F323=""),"*",BA323/Q323)</f>
        <v>0</v>
      </c>
      <c r="BT323" s="220" t="str">
        <f t="shared" si="53"/>
        <v>SuperExecução</v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0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0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 hidden="1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09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0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09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0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09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0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 hidden="1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09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0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09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0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 hidden="1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09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0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 hidden="1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09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0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 hidden="1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09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0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09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0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 hidden="1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09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0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09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0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 hidden="1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0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0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09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0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 hidden="1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09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0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09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0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09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0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 hidden="1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09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0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1745</v>
      </c>
      <c r="BK341" s="16" t="s">
        <v>1746</v>
      </c>
      <c r="BL341" s="15"/>
      <c r="BM341" s="14" t="s">
        <v>996</v>
      </c>
      <c r="BN341" s="14" t="s">
        <v>996</v>
      </c>
      <c r="BO341" s="160" t="s">
        <v>996</v>
      </c>
      <c r="BP341" s="16"/>
      <c r="BQ341" s="12" t="str">
        <f t="shared" si="60"/>
        <v>Aderente</v>
      </c>
      <c r="BR341" s="18">
        <f t="shared" si="61"/>
        <v>1.2333333333333334</v>
      </c>
      <c r="BS341" s="18">
        <f t="shared" si="62"/>
        <v>1</v>
      </c>
      <c r="BT341" s="220" t="str">
        <f>IF(BN341="","",SUBSTITUTE(BM341," ","")&amp;SUBSTITUTE(BN341," ",""))</f>
        <v>OKOK</v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09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0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09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0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 hidden="1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09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0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1747</v>
      </c>
      <c r="BK344" s="16" t="s">
        <v>1748</v>
      </c>
      <c r="BL344" s="15"/>
      <c r="BM344" s="14" t="s">
        <v>988</v>
      </c>
      <c r="BN344" s="14" t="s">
        <v>1018</v>
      </c>
      <c r="BO344" s="160" t="s">
        <v>1076</v>
      </c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>MecanizaçãoAtivos</v>
      </c>
    </row>
    <row r="345" spans="1:72" hidden="1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09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2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7" t="str">
        <f>IF(BS_CONTROLE[[#This Row],[Local - Partida]]=0, "-", BS_CONTROLE[[#This Row],[Local - Partida]])</f>
        <v>-</v>
      </c>
      <c r="AL345" s="297" t="str">
        <f>IF(BS_CONTROLE[[#This Row],[Local - Encerramento]]=0, "-", BS_CONTROLE[[#This Row],[Local - Encerramento]])</f>
        <v>-</v>
      </c>
      <c r="AM345" s="297" t="str">
        <f>IF(BS_CONTROLE[[#This Row],[Entre - Estações]]=0, "-", BS_CONTROLE[[#This Row],[Entre - Estações]])</f>
        <v>-</v>
      </c>
      <c r="AN345" s="297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0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1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 hidden="1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09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1749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27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7" t="str">
        <f>IF(BS_CONTROLE[[#This Row],[Local - Partida]]=0, "-", BS_CONTROLE[[#This Row],[Local - Partida]])</f>
        <v>TIQ</v>
      </c>
      <c r="AL346" s="297" t="str">
        <f>IF(BS_CONTROLE[[#This Row],[Local - Encerramento]]=0, "-", BS_CONTROLE[[#This Row],[Local - Encerramento]])</f>
        <v>TRO</v>
      </c>
      <c r="AM346" s="297" t="str">
        <f>IF(BS_CONTROLE[[#This Row],[Entre - Estações]]=0, "-", BS_CONTROLE[[#This Row],[Entre - Estações]])</f>
        <v>TIQ-TRO</v>
      </c>
      <c r="AN346" s="297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>
        <v>0.3923611111111111</v>
      </c>
      <c r="AS346" s="237">
        <v>0</v>
      </c>
      <c r="AT346" s="237">
        <v>4.1666666666666664E-2</v>
      </c>
      <c r="AU346" s="237"/>
      <c r="AV346" s="237"/>
      <c r="AW346" s="237"/>
      <c r="AX346" s="38"/>
      <c r="AY346" s="30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5" t="s">
        <v>1750</v>
      </c>
      <c r="BK346" s="16" t="s">
        <v>1751</v>
      </c>
      <c r="BL346" s="15"/>
      <c r="BM346" s="14" t="s">
        <v>996</v>
      </c>
      <c r="BN346" s="14" t="s">
        <v>996</v>
      </c>
      <c r="BO346" s="160" t="s">
        <v>996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20" t="str">
        <f>IF(BN346="","",SUBSTITUTE(BM346," ","")&amp;SUBSTITUTE(BN346," ",""))</f>
        <v>OKOK</v>
      </c>
    </row>
    <row r="347" spans="1:72" ht="34.5" hidden="1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1752</v>
      </c>
      <c r="E347" s="309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27" t="s">
        <v>1753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7" t="str">
        <f>IF(BS_CONTROLE[[#This Row],[Local - Partida]]=0, "-", BS_CONTROLE[[#This Row],[Local - Partida]])</f>
        <v>TGR</v>
      </c>
      <c r="AL347" s="297" t="str">
        <f>IF(BS_CONTROLE[[#This Row],[Local - Encerramento]]=0, "-", BS_CONTROLE[[#This Row],[Local - Encerramento]])</f>
        <v>TIQ</v>
      </c>
      <c r="AM347" s="297" t="str">
        <f>IF(BS_CONTROLE[[#This Row],[Entre - Estações]]=0, "-", BS_CONTROLE[[#This Row],[Entre - Estações]])</f>
        <v>TGR-TIQ</v>
      </c>
      <c r="AN347" s="297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>
        <f>IF(BS_CONTROLE[[#This Row],[KM - Fim]]=0, "-", BS_CONTROLE[[#This Row],[KM - Fim]])</f>
        <v>616</v>
      </c>
      <c r="AR347" s="237">
        <v>0</v>
      </c>
      <c r="AS347" s="237">
        <v>0</v>
      </c>
      <c r="AT347" s="237">
        <v>0</v>
      </c>
      <c r="AU347" s="237"/>
      <c r="AV347" s="237"/>
      <c r="AW347" s="237"/>
      <c r="AX347" s="38"/>
      <c r="AY347" s="30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5" t="s">
        <v>1754</v>
      </c>
      <c r="BK347" s="325" t="s">
        <v>1754</v>
      </c>
      <c r="BL347" s="15"/>
      <c r="BM347" s="14" t="s">
        <v>984</v>
      </c>
      <c r="BN347" s="14" t="s">
        <v>0</v>
      </c>
      <c r="BO347" s="160" t="s">
        <v>1071</v>
      </c>
      <c r="BP347" s="325" t="s">
        <v>1754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>PátioOperação</v>
      </c>
    </row>
    <row r="348" spans="1:72" ht="23.25" hidden="1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0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27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7" t="s">
        <v>566</v>
      </c>
      <c r="AL348" s="297" t="str">
        <f>IF(BS_CONTROLE[[#This Row],[Local - Encerramento]]=0, "-", BS_CONTROLE[[#This Row],[Local - Encerramento]])</f>
        <v>-</v>
      </c>
      <c r="AM348" s="297" t="s">
        <v>565</v>
      </c>
      <c r="AN348" s="297" t="s">
        <v>566</v>
      </c>
      <c r="AO348" s="280">
        <f>IF(BS_CONTROLE[[#This Row],[SUB]]=0, "-", BS_CONTROLE[[#This Row],[SUB]])</f>
        <v>74</v>
      </c>
      <c r="AP348" s="281">
        <v>403</v>
      </c>
      <c r="AQ348" s="281" t="str">
        <f>IF(BS_CONTROLE[[#This Row],[KM - Fim]]=0, "-", BS_CONTROLE[[#This Row],[KM - Fim]])</f>
        <v>-</v>
      </c>
      <c r="AR348" s="237">
        <v>0.40486111111111112</v>
      </c>
      <c r="AS348" s="237">
        <v>0</v>
      </c>
      <c r="AT348" s="237">
        <v>0</v>
      </c>
      <c r="AU348" s="237"/>
      <c r="AV348" s="237"/>
      <c r="AW348" s="237"/>
      <c r="AX348" s="38"/>
      <c r="AY348" s="30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5" t="s">
        <v>1755</v>
      </c>
      <c r="BK348" s="16" t="s">
        <v>1756</v>
      </c>
      <c r="BL348" s="15"/>
      <c r="BM348" s="14" t="s">
        <v>992</v>
      </c>
      <c r="BN348" s="14" t="s">
        <v>1021</v>
      </c>
      <c r="BO348" s="160" t="s">
        <v>1073</v>
      </c>
      <c r="BP348" s="17" t="s">
        <v>1757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>SuperExecução</v>
      </c>
    </row>
    <row r="349" spans="1:72" hidden="1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09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2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7" t="str">
        <f>IF(BS_CONTROLE[[#This Row],[Local - Partida]]=0, "-", BS_CONTROLE[[#This Row],[Local - Partida]])</f>
        <v>-</v>
      </c>
      <c r="AL349" s="297" t="str">
        <f>IF(BS_CONTROLE[[#This Row],[Local - Encerramento]]=0, "-", BS_CONTROLE[[#This Row],[Local - Encerramento]])</f>
        <v>-</v>
      </c>
      <c r="AM349" s="297" t="str">
        <f>IF(BS_CONTROLE[[#This Row],[Entre - Estações]]=0, "-", BS_CONTROLE[[#This Row],[Entre - Estações]])</f>
        <v>-</v>
      </c>
      <c r="AN349" s="297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0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1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 hidden="1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09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/>
      <c r="N350" s="199"/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2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7" t="str">
        <f>IF(BS_CONTROLE[[#This Row],[Local - Partida]]=0, "-", BS_CONTROLE[[#This Row],[Local - Partida]])</f>
        <v>-</v>
      </c>
      <c r="AL350" s="297" t="str">
        <f>IF(BS_CONTROLE[[#This Row],[Local - Encerramento]]=0, "-", BS_CONTROLE[[#This Row],[Local - Encerramento]])</f>
        <v>-</v>
      </c>
      <c r="AM350" s="297" t="str">
        <f>IF(BS_CONTROLE[[#This Row],[Entre - Estações]]=0, "-", BS_CONTROLE[[#This Row],[Entre - Estações]])</f>
        <v>-</v>
      </c>
      <c r="AN350" s="297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0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1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 hidden="1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09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9" t="s">
        <v>1758</v>
      </c>
      <c r="N351" s="199" t="s">
        <v>1759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27" t="s">
        <v>1760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7" t="str">
        <f>IF(BS_CONTROLE[[#This Row],[Local - Partida]]=0, "-", BS_CONTROLE[[#This Row],[Local - Partida]])</f>
        <v>TOM</v>
      </c>
      <c r="AL351" s="297" t="str">
        <f>IF(BS_CONTROLE[[#This Row],[Local - Encerramento]]=0, "-", BS_CONTROLE[[#This Row],[Local - Encerramento]])</f>
        <v>TCS</v>
      </c>
      <c r="AM351" s="297" t="str">
        <f>IF(BS_CONTROLE[[#This Row],[Entre - Estações]]=0, "-", BS_CONTROLE[[#This Row],[Entre - Estações]])</f>
        <v>TCS-TOM</v>
      </c>
      <c r="AN351" s="297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400</v>
      </c>
      <c r="AQ351" s="281">
        <f>IF(BS_CONTROLE[[#This Row],[KM - Fim]]=0, "-", BS_CONTROLE[[#This Row],[KM - Fim]])</f>
        <v>294</v>
      </c>
      <c r="AR351" s="237">
        <v>0.32430555555555557</v>
      </c>
      <c r="AS351" s="237">
        <v>0</v>
      </c>
      <c r="AT351" s="237">
        <v>4.1666666666666664E-2</v>
      </c>
      <c r="AU351" s="237"/>
      <c r="AV351" s="237"/>
      <c r="AW351" s="237"/>
      <c r="AX351" s="38"/>
      <c r="AY351" s="30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5" t="s">
        <v>1761</v>
      </c>
      <c r="BK351" s="16" t="s">
        <v>1762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20" t="str">
        <f>IF(BN351="","",SUBSTITUTE(BM351," ","")&amp;SUBSTITUTE(BN351," ",""))</f>
        <v>OKOK</v>
      </c>
    </row>
    <row r="352" spans="1:72" hidden="1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09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2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7" t="str">
        <f>IF(BS_CONTROLE[[#This Row],[Local - Partida]]=0, "-", BS_CONTROLE[[#This Row],[Local - Partida]])</f>
        <v>-</v>
      </c>
      <c r="AL352" s="297" t="str">
        <f>IF(BS_CONTROLE[[#This Row],[Local - Encerramento]]=0, "-", BS_CONTROLE[[#This Row],[Local - Encerramento]])</f>
        <v>-</v>
      </c>
      <c r="AM352" s="297" t="str">
        <f>IF(BS_CONTROLE[[#This Row],[Entre - Estações]]=0, "-", BS_CONTROLE[[#This Row],[Entre - Estações]])</f>
        <v>-</v>
      </c>
      <c r="AN352" s="297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0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1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 hidden="1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09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2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7" t="str">
        <f>IF(BS_CONTROLE[[#This Row],[Local - Partida]]=0, "-", BS_CONTROLE[[#This Row],[Local - Partida]])</f>
        <v>-</v>
      </c>
      <c r="AL353" s="297" t="str">
        <f>IF(BS_CONTROLE[[#This Row],[Local - Encerramento]]=0, "-", BS_CONTROLE[[#This Row],[Local - Encerramento]])</f>
        <v>-</v>
      </c>
      <c r="AM353" s="297" t="str">
        <f>IF(BS_CONTROLE[[#This Row],[Entre - Estações]]=0, "-", BS_CONTROLE[[#This Row],[Entre - Estações]])</f>
        <v>-</v>
      </c>
      <c r="AN353" s="297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0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1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 hidden="1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09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27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7" t="str">
        <f>IF(BS_CONTROLE[[#This Row],[Local - Partida]]=0, "-", BS_CONTROLE[[#This Row],[Local - Partida]])</f>
        <v>TCS2</v>
      </c>
      <c r="AL354" s="297" t="str">
        <f>IF(BS_CONTROLE[[#This Row],[Local - Encerramento]]=0, "-", BS_CONTROLE[[#This Row],[Local - Encerramento]])</f>
        <v>-</v>
      </c>
      <c r="AM354" s="297" t="str">
        <f>IF(BS_CONTROLE[[#This Row],[Entre - Estações]]=0, "-", BS_CONTROLE[[#This Row],[Entre - Estações]])</f>
        <v>TCS</v>
      </c>
      <c r="AN354" s="297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0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5" t="s">
        <v>1763</v>
      </c>
      <c r="BK354" s="16" t="s">
        <v>1764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20" t="str">
        <f>IF(BN354="","",SUBSTITUTE(BM354," ","")&amp;SUBSTITUTE(BN354," ",""))</f>
        <v>SuperExecução</v>
      </c>
    </row>
    <row r="355" spans="1:72" hidden="1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09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2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7" t="str">
        <f>IF(BS_CONTROLE[[#This Row],[Local - Partida]]=0, "-", BS_CONTROLE[[#This Row],[Local - Partida]])</f>
        <v>-</v>
      </c>
      <c r="AL355" s="297" t="str">
        <f>IF(BS_CONTROLE[[#This Row],[Local - Encerramento]]=0, "-", BS_CONTROLE[[#This Row],[Local - Encerramento]])</f>
        <v>-</v>
      </c>
      <c r="AM355" s="297" t="str">
        <f>IF(BS_CONTROLE[[#This Row],[Entre - Estações]]=0, "-", BS_CONTROLE[[#This Row],[Entre - Estações]])</f>
        <v>-</v>
      </c>
      <c r="AN355" s="297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0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1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 hidden="1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09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2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7" t="str">
        <f>IF(BS_CONTROLE[[#This Row],[Local - Partida]]=0, "-", BS_CONTROLE[[#This Row],[Local - Partida]])</f>
        <v>-</v>
      </c>
      <c r="AL356" s="297" t="str">
        <f>IF(BS_CONTROLE[[#This Row],[Local - Encerramento]]=0, "-", BS_CONTROLE[[#This Row],[Local - Encerramento]])</f>
        <v>-</v>
      </c>
      <c r="AM356" s="297" t="str">
        <f>IF(BS_CONTROLE[[#This Row],[Entre - Estações]]=0, "-", BS_CONTROLE[[#This Row],[Entre - Estações]])</f>
        <v>-</v>
      </c>
      <c r="AN356" s="297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0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1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 hidden="1">
      <c r="A357" s="162" t="str">
        <f t="shared" si="64"/>
        <v/>
      </c>
      <c r="B357" s="163"/>
      <c r="C357" s="8" t="str">
        <f>IF(BS_CONTROLE[[#This Row],[DATA]]="","",WEEKNUM(BS_CONTROLE[[#This Row],[DATA]]))</f>
        <v/>
      </c>
      <c r="D357" s="51"/>
      <c r="E357" s="309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32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7" t="str">
        <f>IF(BS_CONTROLE[[#This Row],[Local - Partida]]=0, "-", BS_CONTROLE[[#This Row],[Local - Partida]])</f>
        <v>-</v>
      </c>
      <c r="AL357" s="297" t="str">
        <f>IF(BS_CONTROLE[[#This Row],[Local - Encerramento]]=0, "-", BS_CONTROLE[[#This Row],[Local - Encerramento]])</f>
        <v>-</v>
      </c>
      <c r="AM357" s="297" t="str">
        <f>IF(BS_CONTROLE[[#This Row],[Entre - Estações]]=0, "-", BS_CONTROLE[[#This Row],[Entre - Estações]])</f>
        <v>-</v>
      </c>
      <c r="AN357" s="297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0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1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>IF(BN357="","",SUBSTITUTE(BM357," ","")&amp;SUBSTITUTE(BN357," ",""))</f>
        <v/>
      </c>
    </row>
    <row r="358" spans="1:72" hidden="1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09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2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7" t="str">
        <f>IF(BS_CONTROLE[[#This Row],[Local - Partida]]=0, "-", BS_CONTROLE[[#This Row],[Local - Partida]])</f>
        <v>-</v>
      </c>
      <c r="AL358" s="297" t="str">
        <f>IF(BS_CONTROLE[[#This Row],[Local - Encerramento]]=0, "-", BS_CONTROLE[[#This Row],[Local - Encerramento]])</f>
        <v>-</v>
      </c>
      <c r="AM358" s="297" t="str">
        <f>IF(BS_CONTROLE[[#This Row],[Entre - Estações]]=0, "-", BS_CONTROLE[[#This Row],[Entre - Estações]])</f>
        <v>-</v>
      </c>
      <c r="AN358" s="297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0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1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 hidden="1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0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2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7" t="str">
        <f>IF(BS_CONTROLE[[#This Row],[Local - Partida]]=0, "-", BS_CONTROLE[[#This Row],[Local - Partida]])</f>
        <v>-</v>
      </c>
      <c r="AL359" s="297" t="str">
        <f>IF(BS_CONTROLE[[#This Row],[Local - Encerramento]]=0, "-", BS_CONTROLE[[#This Row],[Local - Encerramento]])</f>
        <v>-</v>
      </c>
      <c r="AM359" s="297" t="str">
        <f>IF(BS_CONTROLE[[#This Row],[Entre - Estações]]=0, "-", BS_CONTROLE[[#This Row],[Entre - Estações]])</f>
        <v>-</v>
      </c>
      <c r="AN359" s="297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0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1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 hidden="1">
      <c r="A360" s="162" t="str">
        <f t="shared" si="64"/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09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9" t="s">
        <v>245</v>
      </c>
      <c r="N360" s="199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4" t="s">
        <v>14</v>
      </c>
      <c r="T360" s="284" t="s">
        <v>185</v>
      </c>
      <c r="U360" s="80" t="s">
        <v>184</v>
      </c>
      <c r="V360" s="294" t="s">
        <v>1321</v>
      </c>
      <c r="W360" s="327" t="s">
        <v>1473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7" t="str">
        <f>IF(BS_CONTROLE[[#This Row],[Local - Partida]]=0, "-", BS_CONTROLE[[#This Row],[Local - Partida]])</f>
        <v>TID</v>
      </c>
      <c r="AL360" s="297" t="str">
        <f>IF(BS_CONTROLE[[#This Row],[Local - Encerramento]]=0, "-", BS_CONTROLE[[#This Row],[Local - Encerramento]])</f>
        <v>TID</v>
      </c>
      <c r="AM360" s="297" t="str">
        <f>IF(BS_CONTROLE[[#This Row],[Entre - Estações]]=0, "-", BS_CONTROLE[[#This Row],[Entre - Estações]])</f>
        <v>TCE-TID</v>
      </c>
      <c r="AN360" s="297" t="str">
        <f>IF(BS_CONTROLE[[#This Row],[SB]]=0, "-", BS_CONTROLE[[#This Row],[SB]])</f>
        <v>TCE177</v>
      </c>
      <c r="AO360" s="280">
        <f>IF(BS_CONTROLE[[#This Row],[SUB]]=0, "-", BS_CONTROLE[[#This Row],[SUB]])</f>
        <v>74</v>
      </c>
      <c r="AP360" s="281">
        <f>IF(BS_CONTROLE[[#This Row],[KM - Inicio]]=0, "-", BS_CONTROLE[[#This Row],[KM - Inicio]])</f>
        <v>171.11500000000001</v>
      </c>
      <c r="AQ360" s="281">
        <f>IF(BS_CONTROLE[[#This Row],[KM - Fim]]=0, "-", BS_CONTROLE[[#This Row],[KM - Fim]])</f>
        <v>173.5</v>
      </c>
      <c r="AR360" s="237"/>
      <c r="AS360" s="237"/>
      <c r="AT360" s="237"/>
      <c r="AU360" s="237"/>
      <c r="AV360" s="237"/>
      <c r="AW360" s="237"/>
      <c r="AX360" s="38"/>
      <c r="AY360" s="30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2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5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 hidden="1">
      <c r="A361" s="162" t="str">
        <f t="shared" si="64"/>
        <v/>
      </c>
      <c r="B361" s="163"/>
      <c r="C361" s="8" t="str">
        <f>IF(BS_CONTROLE[[#This Row],[DATA]]="","",WEEKNUM(BS_CONTROLE[[#This Row],[DATA]]))</f>
        <v/>
      </c>
      <c r="D361" s="51"/>
      <c r="E361" s="309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32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7" t="str">
        <f>IF(BS_CONTROLE[[#This Row],[Local - Partida]]=0, "-", BS_CONTROLE[[#This Row],[Local - Partida]])</f>
        <v>-</v>
      </c>
      <c r="AL361" s="297" t="str">
        <f>IF(BS_CONTROLE[[#This Row],[Local - Encerramento]]=0, "-", BS_CONTROLE[[#This Row],[Local - Encerramento]])</f>
        <v>-</v>
      </c>
      <c r="AM361" s="297" t="str">
        <f>IF(BS_CONTROLE[[#This Row],[Entre - Estações]]=0, "-", BS_CONTROLE[[#This Row],[Entre - Estações]])</f>
        <v>-</v>
      </c>
      <c r="AN361" s="297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0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1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 hidden="1">
      <c r="A362" s="162" t="str">
        <f t="shared" si="64"/>
        <v/>
      </c>
      <c r="B362" s="163"/>
      <c r="C362" s="8"/>
      <c r="D362" s="51"/>
      <c r="E362" s="309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2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7" t="str">
        <f>IF(BS_CONTROLE[[#This Row],[Local - Partida]]=0, "-", BS_CONTROLE[[#This Row],[Local - Partida]])</f>
        <v>-</v>
      </c>
      <c r="AL362" s="297" t="str">
        <f>IF(BS_CONTROLE[[#This Row],[Local - Encerramento]]=0, "-", BS_CONTROLE[[#This Row],[Local - Encerramento]])</f>
        <v>-</v>
      </c>
      <c r="AM362" s="297" t="str">
        <f>IF(BS_CONTROLE[[#This Row],[Entre - Estações]]=0, "-", BS_CONTROLE[[#This Row],[Entre - Estações]])</f>
        <v>-</v>
      </c>
      <c r="AN362" s="297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0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1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 hidden="1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09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9" t="s">
        <v>255</v>
      </c>
      <c r="N363" s="199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84" t="s">
        <v>14</v>
      </c>
      <c r="T363" s="284" t="s">
        <v>185</v>
      </c>
      <c r="U363" s="80" t="s">
        <v>184</v>
      </c>
      <c r="V363" s="294" t="s">
        <v>1321</v>
      </c>
      <c r="W363" s="327" t="s">
        <v>1722</v>
      </c>
      <c r="X363" s="51" t="s">
        <v>972</v>
      </c>
      <c r="Y363" s="153" t="s">
        <v>975</v>
      </c>
      <c r="Z363" s="153"/>
      <c r="AA363" s="143" t="s">
        <v>1655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7" t="str">
        <f>IF(BS_CONTROLE[[#This Row],[Local - Partida]]=0, "-", BS_CONTROLE[[#This Row],[Local - Partida]])</f>
        <v>TCS</v>
      </c>
      <c r="AL363" s="297" t="str">
        <f>IF(BS_CONTROLE[[#This Row],[Local - Encerramento]]=0, "-", BS_CONTROLE[[#This Row],[Local - Encerramento]])</f>
        <v>TCS</v>
      </c>
      <c r="AM363" s="297" t="str">
        <f>IF(BS_CONTROLE[[#This Row],[Entre - Estações]]=0, "-", BS_CONTROLE[[#This Row],[Entre - Estações]])</f>
        <v>TVI-TJA</v>
      </c>
      <c r="AN363" s="297">
        <f>IF(BS_CONTROLE[[#This Row],[SB]]=0, "-", BS_CONTROLE[[#This Row],[SB]])</f>
        <v>239251</v>
      </c>
      <c r="AO363" s="280">
        <f>IF(BS_CONTROLE[[#This Row],[SUB]]=0, "-", BS_CONTROLE[[#This Row],[SUB]])</f>
        <v>74</v>
      </c>
      <c r="AP363" s="281">
        <f>IF(BS_CONTROLE[[#This Row],[KM - Inicio]]=0, "-", BS_CONTROLE[[#This Row],[KM - Inicio]])</f>
        <v>249.5</v>
      </c>
      <c r="AQ363" s="281">
        <f>IF(BS_CONTROLE[[#This Row],[KM - Fim]]=0, "-", BS_CONTROLE[[#This Row],[KM - Fim]])</f>
        <v>249</v>
      </c>
      <c r="AR363" s="237">
        <v>0.44513888888888886</v>
      </c>
      <c r="AS363" s="237">
        <v>0.55208333333333337</v>
      </c>
      <c r="AT363" s="237">
        <v>0.67777777777777781</v>
      </c>
      <c r="AU363" s="237"/>
      <c r="AV363" s="237"/>
      <c r="AW363" s="237"/>
      <c r="AX363" s="38"/>
      <c r="AY363" s="30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2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5" t="s">
        <v>1765</v>
      </c>
      <c r="BK363" s="16" t="s">
        <v>1766</v>
      </c>
      <c r="BL363" s="15"/>
      <c r="BM363" s="14" t="s">
        <v>996</v>
      </c>
      <c r="BN363" s="14" t="s">
        <v>996</v>
      </c>
      <c r="BO363" s="160" t="s">
        <v>996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20" t="str">
        <f>IF(BN363="","",SUBSTITUTE(BM363," ","")&amp;SUBSTITUTE(BN363," ",""))</f>
        <v>OKOK</v>
      </c>
    </row>
    <row r="364" spans="1:72" ht="34.5" hidden="1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09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27" t="s">
        <v>1767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7" t="str">
        <f>IF(BS_CONTROLE[[#This Row],[Local - Partida]]=0, "-", BS_CONTROLE[[#This Row],[Local - Partida]])</f>
        <v>PPR</v>
      </c>
      <c r="AL364" s="297" t="str">
        <f>IF(BS_CONTROLE[[#This Row],[Local - Encerramento]]=0, "-", BS_CONTROLE[[#This Row],[Local - Encerramento]])</f>
        <v>PIT</v>
      </c>
      <c r="AM364" s="297" t="str">
        <f>IF(BS_CONTROLE[[#This Row],[Entre - Estações]]=0, "-", BS_CONTROLE[[#This Row],[Entre - Estações]])</f>
        <v>PPR-PIT</v>
      </c>
      <c r="AN364" s="297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>
        <v>0</v>
      </c>
      <c r="AS364" s="237">
        <v>0</v>
      </c>
      <c r="AT364" s="237">
        <v>0</v>
      </c>
      <c r="AU364" s="237"/>
      <c r="AV364" s="237"/>
      <c r="AW364" s="237"/>
      <c r="AX364" s="38"/>
      <c r="AY364" s="30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5" t="s">
        <v>1768</v>
      </c>
      <c r="BK364" s="325" t="s">
        <v>1769</v>
      </c>
      <c r="BL364" s="15"/>
      <c r="BM364" s="14" t="s">
        <v>987</v>
      </c>
      <c r="BN364" s="14" t="s">
        <v>1007</v>
      </c>
      <c r="BO364" s="160" t="s">
        <v>1074</v>
      </c>
      <c r="BP364" s="325" t="s">
        <v>1769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>MecânicaLocomotiva</v>
      </c>
    </row>
    <row r="365" spans="1:72" hidden="1">
      <c r="A365" s="162" t="str">
        <f t="shared" si="64"/>
        <v/>
      </c>
      <c r="B365" s="163"/>
      <c r="C365" s="8"/>
      <c r="D365" s="51"/>
      <c r="E365" s="309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32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7" t="str">
        <f>IF(BS_CONTROLE[[#This Row],[Local - Partida]]=0, "-", BS_CONTROLE[[#This Row],[Local - Partida]])</f>
        <v>-</v>
      </c>
      <c r="AL365" s="297" t="str">
        <f>IF(BS_CONTROLE[[#This Row],[Local - Encerramento]]=0, "-", BS_CONTROLE[[#This Row],[Local - Encerramento]])</f>
        <v>-</v>
      </c>
      <c r="AM365" s="297" t="str">
        <f>IF(BS_CONTROLE[[#This Row],[Entre - Estações]]=0, "-", BS_CONTROLE[[#This Row],[Entre - Estações]])</f>
        <v>-</v>
      </c>
      <c r="AN365" s="297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0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1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 hidden="1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09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27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7" t="str">
        <f>IF(BS_CONTROLE[[#This Row],[Local - Partida]]=0, "-", BS_CONTROLE[[#This Row],[Local - Partida]])</f>
        <v>PARPPG</v>
      </c>
      <c r="AL366" s="297" t="str">
        <f>IF(BS_CONTROLE[[#This Row],[Local - Encerramento]]=0, "-", BS_CONTROLE[[#This Row],[Local - Encerramento]])</f>
        <v>-</v>
      </c>
      <c r="AM366" s="297" t="str">
        <f>IF(BS_CONTROLE[[#This Row],[Entre - Estações]]=0, "-", BS_CONTROLE[[#This Row],[Entre - Estações]])</f>
        <v>PAR-PPG</v>
      </c>
      <c r="AN366" s="297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>
        <v>0</v>
      </c>
      <c r="AT366" s="237">
        <v>4.1666666666666664E-2</v>
      </c>
      <c r="AU366" s="237"/>
      <c r="AV366" s="237"/>
      <c r="AW366" s="237"/>
      <c r="AX366" s="38"/>
      <c r="AY366" s="30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5" t="s">
        <v>1770</v>
      </c>
      <c r="BK366" s="325" t="s">
        <v>1770</v>
      </c>
      <c r="BL366" s="15"/>
      <c r="BM366" s="14" t="s">
        <v>996</v>
      </c>
      <c r="BN366" s="14" t="s">
        <v>996</v>
      </c>
      <c r="BO366" s="160" t="s">
        <v>996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20" t="str">
        <f>IF(BN366="","",SUBSTITUTE(BM366," ","")&amp;SUBSTITUTE(BN366," ",""))</f>
        <v>OKOK</v>
      </c>
    </row>
    <row r="367" spans="1:72" hidden="1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09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27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7" t="str">
        <f>IF(BS_CONTROLE[[#This Row],[Local - Partida]]=0, "-", BS_CONTROLE[[#This Row],[Local - Partida]])</f>
        <v>PNN2</v>
      </c>
      <c r="AL367" s="297" t="str">
        <f>IF(BS_CONTROLE[[#This Row],[Local - Encerramento]]=0, "-", BS_CONTROLE[[#This Row],[Local - Encerramento]])</f>
        <v>PNN2</v>
      </c>
      <c r="AM367" s="297" t="str">
        <f>IF(BS_CONTROLE[[#This Row],[Entre - Estações]]=0, "-", BS_CONTROLE[[#This Row],[Entre - Estações]])</f>
        <v>PNN-PCB</v>
      </c>
      <c r="AN367" s="297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>
        <v>0.39583333333333331</v>
      </c>
      <c r="AT367" s="237">
        <v>0.64583333333333337</v>
      </c>
      <c r="AU367" s="237"/>
      <c r="AV367" s="237"/>
      <c r="AW367" s="237"/>
      <c r="AX367" s="38"/>
      <c r="AY367" s="30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5" t="s">
        <v>1771</v>
      </c>
      <c r="BK367" s="325" t="s">
        <v>1771</v>
      </c>
      <c r="BL367" s="15"/>
      <c r="BM367" s="14" t="s">
        <v>996</v>
      </c>
      <c r="BN367" s="14" t="s">
        <v>996</v>
      </c>
      <c r="BO367" s="160" t="s">
        <v>996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20" t="str">
        <f>IF(BN367="","",SUBSTITUTE(BM367," ","")&amp;SUBSTITUTE(BN367," ",""))</f>
        <v>OKOK</v>
      </c>
    </row>
    <row r="368" spans="1:72" hidden="1">
      <c r="A368" s="162" t="str">
        <f t="shared" si="64"/>
        <v>E1446044</v>
      </c>
      <c r="B368" s="163">
        <v>46044</v>
      </c>
      <c r="C368" s="8"/>
      <c r="D368" s="51" t="s">
        <v>748</v>
      </c>
      <c r="E368" s="309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27" t="s">
        <v>1772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7" t="str">
        <f>IF(BS_CONTROLE[[#This Row],[Local - Partida]]=0, "-", BS_CONTROLE[[#This Row],[Local - Partida]])</f>
        <v>POV</v>
      </c>
      <c r="AL368" s="297" t="str">
        <f>IF(BS_CONTROLE[[#This Row],[Local - Encerramento]]=0, "-", BS_CONTROLE[[#This Row],[Local - Encerramento]])</f>
        <v>PUR</v>
      </c>
      <c r="AM368" s="297" t="str">
        <f>IF(BS_CONTROLE[[#This Row],[Entre - Estações]]=0, "-", BS_CONTROLE[[#This Row],[Entre - Estações]])</f>
        <v>POV-PJA</v>
      </c>
      <c r="AN368" s="297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>
        <v>0.64166666666666672</v>
      </c>
      <c r="AS368" s="237">
        <v>0</v>
      </c>
      <c r="AT368" s="237">
        <v>4.1666666666666664E-2</v>
      </c>
      <c r="AU368" s="237"/>
      <c r="AV368" s="237"/>
      <c r="AW368" s="237"/>
      <c r="AX368" s="38"/>
      <c r="AY368" s="30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5" t="s">
        <v>1773</v>
      </c>
      <c r="BK368" s="325" t="s">
        <v>1774</v>
      </c>
      <c r="BL368" s="15"/>
      <c r="BM368" s="14" t="s">
        <v>996</v>
      </c>
      <c r="BN368" s="14" t="s">
        <v>996</v>
      </c>
      <c r="BO368" s="14" t="s">
        <v>996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20" t="str">
        <f>IF(BN368="","",SUBSTITUTE(BM368," ","")&amp;SUBSTITUTE(BN368," ",""))</f>
        <v>OKOK</v>
      </c>
    </row>
    <row r="369" spans="1:72" hidden="1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09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27" t="s">
        <v>1775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7" t="str">
        <f>IF(BS_CONTROLE[[#This Row],[Local - Partida]]=0, "-", BS_CONTROLE[[#This Row],[Local - Partida]])</f>
        <v>ZFH2</v>
      </c>
      <c r="AL369" s="297" t="str">
        <f>IF(BS_CONTROLE[[#This Row],[Local - Encerramento]]=0, "-", BS_CONTROLE[[#This Row],[Local - Encerramento]])</f>
        <v>ZIQ</v>
      </c>
      <c r="AM369" s="297" t="str">
        <f>IF(BS_CONTROLE[[#This Row],[Entre - Estações]]=0, "-", BS_CONTROLE[[#This Row],[Entre - Estações]])</f>
        <v>ZQY-ZFH</v>
      </c>
      <c r="AN369" s="297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0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5" t="s">
        <v>1776</v>
      </c>
      <c r="BK369" s="325" t="s">
        <v>1776</v>
      </c>
      <c r="BL369" s="15"/>
      <c r="BM369" s="14" t="s">
        <v>988</v>
      </c>
      <c r="BN369" s="14" t="s">
        <v>1018</v>
      </c>
      <c r="BO369" s="160" t="s">
        <v>1096</v>
      </c>
      <c r="BP369" s="325" t="s">
        <v>1776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 hidden="1">
      <c r="A370" s="162" t="str">
        <f t="shared" si="64"/>
        <v/>
      </c>
      <c r="B370" s="163"/>
      <c r="C370" s="8" t="str">
        <f>IF(BS_CONTROLE[[#This Row],[DATA]]="","",WEEKNUM(BS_CONTROLE[[#This Row],[DATA]]))</f>
        <v/>
      </c>
      <c r="D370" s="51"/>
      <c r="E370" s="309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32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7" t="str">
        <f>IF(BS_CONTROLE[[#This Row],[Local - Partida]]=0, "-", BS_CONTROLE[[#This Row],[Local - Partida]])</f>
        <v>-</v>
      </c>
      <c r="AL370" s="297" t="str">
        <f>IF(BS_CONTROLE[[#This Row],[Local - Encerramento]]=0, "-", BS_CONTROLE[[#This Row],[Local - Encerramento]])</f>
        <v>-</v>
      </c>
      <c r="AM370" s="297" t="str">
        <f>IF(BS_CONTROLE[[#This Row],[Entre - Estações]]=0, "-", BS_CONTROLE[[#This Row],[Entre - Estações]])</f>
        <v>-</v>
      </c>
      <c r="AN370" s="297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0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1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 hidden="1">
      <c r="A371" s="162" t="str">
        <f t="shared" si="64"/>
        <v/>
      </c>
      <c r="B371" s="163"/>
      <c r="C371" s="8" t="str">
        <f>IF(BS_CONTROLE[[#This Row],[DATA]]="","",WEEKNUM(BS_CONTROLE[[#This Row],[DATA]]))</f>
        <v/>
      </c>
      <c r="D371" s="51"/>
      <c r="E371" s="309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32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7" t="str">
        <f>IF(BS_CONTROLE[[#This Row],[Local - Partida]]=0, "-", BS_CONTROLE[[#This Row],[Local - Partida]])</f>
        <v>-</v>
      </c>
      <c r="AL371" s="297" t="str">
        <f>IF(BS_CONTROLE[[#This Row],[Local - Encerramento]]=0, "-", BS_CONTROLE[[#This Row],[Local - Encerramento]])</f>
        <v>-</v>
      </c>
      <c r="AM371" s="297" t="str">
        <f>IF(BS_CONTROLE[[#This Row],[Entre - Estações]]=0, "-", BS_CONTROLE[[#This Row],[Entre - Estações]])</f>
        <v>-</v>
      </c>
      <c r="AN371" s="297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0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1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 hidden="1">
      <c r="A372" s="162" t="str">
        <f t="shared" si="64"/>
        <v/>
      </c>
      <c r="B372" s="163"/>
      <c r="C372" s="8" t="str">
        <f>IF(BS_CONTROLE[[#This Row],[DATA]]="","",WEEKNUM(BS_CONTROLE[[#This Row],[DATA]]))</f>
        <v/>
      </c>
      <c r="D372" s="51"/>
      <c r="E372" s="310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32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7" t="str">
        <f>IF(BS_CONTROLE[[#This Row],[Local - Partida]]=0, "-", BS_CONTROLE[[#This Row],[Local - Partida]])</f>
        <v>-</v>
      </c>
      <c r="AL372" s="297" t="str">
        <f>IF(BS_CONTROLE[[#This Row],[Local - Encerramento]]=0, "-", BS_CONTROLE[[#This Row],[Local - Encerramento]])</f>
        <v>-</v>
      </c>
      <c r="AM372" s="297" t="str">
        <f>IF(BS_CONTROLE[[#This Row],[Entre - Estações]]=0, "-", BS_CONTROLE[[#This Row],[Entre - Estações]])</f>
        <v>-</v>
      </c>
      <c r="AN372" s="297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0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1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 hidden="1">
      <c r="A373" s="162" t="str">
        <f t="shared" si="64"/>
        <v>V8646045</v>
      </c>
      <c r="B373" s="163">
        <v>46045</v>
      </c>
      <c r="C373" s="8">
        <f>IF(BS_CONTROLE[[#This Row],[DATA]]="","",WEEKNUM(BS_CONTROLE[[#This Row],[DATA]]))</f>
        <v>4</v>
      </c>
      <c r="D373" s="51" t="s">
        <v>813</v>
      </c>
      <c r="E373" s="309">
        <v>474</v>
      </c>
      <c r="F373" s="167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94" t="s">
        <v>1262</v>
      </c>
      <c r="W373" s="327" t="s">
        <v>1229</v>
      </c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7" t="str">
        <f>IF(BS_CONTROLE[[#This Row],[Local - Partida]]=0, "-", BS_CONTROLE[[#This Row],[Local - Partida]])</f>
        <v>TIQ</v>
      </c>
      <c r="AL373" s="297" t="str">
        <f>IF(BS_CONTROLE[[#This Row],[Local - Encerramento]]=0, "-", BS_CONTROLE[[#This Row],[Local - Encerramento]])</f>
        <v>TSF</v>
      </c>
      <c r="AM373" s="297" t="str">
        <f>IF(BS_CONTROLE[[#This Row],[Entre - Estações]]=0, "-", BS_CONTROLE[[#This Row],[Entre - Estações]])</f>
        <v>TAL-TSF</v>
      </c>
      <c r="AN373" s="297" t="str">
        <f>IF(BS_CONTROLE[[#This Row],[SB]]=0, "-", BS_CONTROLE[[#This Row],[SB]])</f>
        <v>710TSF</v>
      </c>
      <c r="AO373" s="280">
        <f>IF(BS_CONTROLE[[#This Row],[SUB]]=0, "-", BS_CONTROLE[[#This Row],[SUB]])</f>
        <v>98</v>
      </c>
      <c r="AP373" s="281">
        <f>IF(BS_CONTROLE[[#This Row],[KM - Inicio]]=0, "-", BS_CONTROLE[[#This Row],[KM - Inicio]])</f>
        <v>712.75</v>
      </c>
      <c r="AQ373" s="281">
        <f>IF(BS_CONTROLE[[#This Row],[KM - Fim]]=0, "-", BS_CONTROLE[[#This Row],[KM - Fim]])</f>
        <v>716</v>
      </c>
      <c r="AR373" s="237">
        <v>0.36527777777777776</v>
      </c>
      <c r="AS373" s="237">
        <v>0</v>
      </c>
      <c r="AT373" s="237">
        <v>0</v>
      </c>
      <c r="AU373" s="237"/>
      <c r="AV373" s="237"/>
      <c r="AW373" s="237"/>
      <c r="AX373" s="38"/>
      <c r="AY373" s="30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82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25" t="s">
        <v>1777</v>
      </c>
      <c r="BK373" s="16" t="s">
        <v>1778</v>
      </c>
      <c r="BL373" s="15"/>
      <c r="BM373" s="14" t="s">
        <v>988</v>
      </c>
      <c r="BN373" s="14" t="s">
        <v>1018</v>
      </c>
      <c r="BO373" s="160" t="s">
        <v>1076</v>
      </c>
      <c r="BP373" s="17" t="s">
        <v>1779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20" t="str">
        <f>IF(BN373="","",SUBSTITUTE(BM373," ","")&amp;SUBSTITUTE(BN373," ",""))</f>
        <v>MecanizaçãoAtivos</v>
      </c>
    </row>
    <row r="374" spans="1:72" hidden="1">
      <c r="A374" s="162" t="str">
        <f t="shared" si="64"/>
        <v>A6046045</v>
      </c>
      <c r="B374" s="163">
        <v>46045</v>
      </c>
      <c r="C374" s="8">
        <f>IF(BS_CONTROLE[[#This Row],[DATA]]="","",WEEKNUM(BS_CONTROLE[[#This Row],[DATA]]))</f>
        <v>4</v>
      </c>
      <c r="D374" s="51" t="s">
        <v>705</v>
      </c>
      <c r="E374" s="309">
        <v>475</v>
      </c>
      <c r="F374" s="167" t="s">
        <v>631</v>
      </c>
      <c r="G374" s="9" t="str">
        <f>IF(D374="","*",VLOOKUP(F374,BS_ATIVIDADE[#All],3,FALSE))</f>
        <v>DETECÇÃO</v>
      </c>
      <c r="H374" s="142" t="s">
        <v>1780</v>
      </c>
      <c r="I374" s="142" t="s">
        <v>66</v>
      </c>
      <c r="J374" s="37">
        <v>98</v>
      </c>
      <c r="K374" s="37">
        <v>751.9</v>
      </c>
      <c r="L374" s="83">
        <v>688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94" t="s">
        <v>1781</v>
      </c>
      <c r="W374" s="327" t="s">
        <v>1290</v>
      </c>
      <c r="X374" s="51" t="s">
        <v>972</v>
      </c>
      <c r="Y374" s="153" t="s">
        <v>975</v>
      </c>
      <c r="Z374" s="153"/>
      <c r="AA374" s="143">
        <v>1</v>
      </c>
      <c r="AB374" s="70" t="s">
        <v>964</v>
      </c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7" t="str">
        <f>IF(BS_CONTROLE[[#This Row],[Local - Partida]]=0, "-", BS_CONTROLE[[#This Row],[Local - Partida]])</f>
        <v>TEX</v>
      </c>
      <c r="AL374" s="297" t="str">
        <f>IF(BS_CONTROLE[[#This Row],[Local - Encerramento]]=0, "-", BS_CONTROLE[[#This Row],[Local - Encerramento]])</f>
        <v>TAL</v>
      </c>
      <c r="AM374" s="297" t="str">
        <f>IF(BS_CONTROLE[[#This Row],[Entre - Estações]]=0, "-", BS_CONTROLE[[#This Row],[Entre - Estações]])</f>
        <v>TSF-TRO</v>
      </c>
      <c r="AN374" s="297" t="str">
        <f>IF(BS_CONTROLE[[#This Row],[SB]]=0, "-", BS_CONTROLE[[#This Row],[SB]])</f>
        <v>TEX1</v>
      </c>
      <c r="AO374" s="280">
        <f>IF(BS_CONTROLE[[#This Row],[SUB]]=0, "-", BS_CONTROLE[[#This Row],[SUB]])</f>
        <v>98</v>
      </c>
      <c r="AP374" s="281">
        <f>IF(BS_CONTROLE[[#This Row],[KM - Inicio]]=0, "-", BS_CONTROLE[[#This Row],[KM - Inicio]])</f>
        <v>751.9</v>
      </c>
      <c r="AQ374" s="281">
        <f>IF(BS_CONTROLE[[#This Row],[KM - Fim]]=0, "-", BS_CONTROLE[[#This Row],[KM - Fim]])</f>
        <v>688</v>
      </c>
      <c r="AR374" s="237">
        <v>0</v>
      </c>
      <c r="AS374" s="237">
        <v>0</v>
      </c>
      <c r="AT374" s="237">
        <v>0</v>
      </c>
      <c r="AU374" s="237"/>
      <c r="AV374" s="237"/>
      <c r="AW374" s="237"/>
      <c r="AX374" s="38"/>
      <c r="AY374" s="30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82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25" t="s">
        <v>1782</v>
      </c>
      <c r="BK374" s="325" t="s">
        <v>1782</v>
      </c>
      <c r="BL374" s="15"/>
      <c r="BM374" s="14" t="s">
        <v>999</v>
      </c>
      <c r="BN374" s="14" t="s">
        <v>1008</v>
      </c>
      <c r="BO374" s="160" t="s">
        <v>1090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20" t="str">
        <f>IF(BN374="","",SUBSTITUTE(BM374," ","")&amp;SUBSTITUTE(BN374," ",""))</f>
        <v>ConfiabilidadeOperação</v>
      </c>
    </row>
    <row r="375" spans="1:72" hidden="1">
      <c r="A375" s="162" t="str">
        <f t="shared" si="64"/>
        <v>W7046045</v>
      </c>
      <c r="B375" s="163">
        <v>46045</v>
      </c>
      <c r="C375" s="8">
        <f>IF(BS_CONTROLE[[#This Row],[DATA]]="","",WEEKNUM(BS_CONTROLE[[#This Row],[DATA]]))</f>
        <v>4</v>
      </c>
      <c r="D375" s="51" t="s">
        <v>847</v>
      </c>
      <c r="E375" s="309">
        <v>476</v>
      </c>
      <c r="F375" s="167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94" t="s">
        <v>1337</v>
      </c>
      <c r="W375" s="327" t="s">
        <v>1783</v>
      </c>
      <c r="X375" s="51" t="s">
        <v>972</v>
      </c>
      <c r="Y375" s="153" t="s">
        <v>975</v>
      </c>
      <c r="Z375" s="153"/>
      <c r="AA375" s="143">
        <v>2</v>
      </c>
      <c r="AB375" s="70" t="s">
        <v>969</v>
      </c>
      <c r="AC375" s="70"/>
      <c r="AD375" s="168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97" t="str">
        <f>IF(BS_CONTROLE[[#This Row],[Local - Partida]]=0, "-", BS_CONTROLE[[#This Row],[Local - Partida]])</f>
        <v>TIQ</v>
      </c>
      <c r="AL375" s="297" t="str">
        <f>IF(BS_CONTROLE[[#This Row],[Local - Encerramento]]=0, "-", BS_CONTROLE[[#This Row],[Local - Encerramento]])</f>
        <v>TGR2</v>
      </c>
      <c r="AM375" s="297" t="str">
        <f>IF(BS_CONTROLE[[#This Row],[Entre - Estações]]=0, "-", BS_CONTROLE[[#This Row],[Entre - Estações]])</f>
        <v>TAL-TSF</v>
      </c>
      <c r="AN375" s="297" t="str">
        <f>IF(BS_CONTROLE[[#This Row],[SB]]=0, "-", BS_CONTROLE[[#This Row],[SB]])</f>
        <v>TAL699</v>
      </c>
      <c r="AO375" s="280">
        <f>IF(BS_CONTROLE[[#This Row],[SUB]]=0, "-", BS_CONTROLE[[#This Row],[SUB]])</f>
        <v>98</v>
      </c>
      <c r="AP375" s="281">
        <f>IF(BS_CONTROLE[[#This Row],[KM - Inicio]]=0, "-", BS_CONTROLE[[#This Row],[KM - Inicio]])</f>
        <v>695</v>
      </c>
      <c r="AQ375" s="281">
        <f>IF(BS_CONTROLE[[#This Row],[KM - Fim]]=0, "-", BS_CONTROLE[[#This Row],[KM - Fim]])</f>
        <v>697</v>
      </c>
      <c r="AR375" s="237">
        <v>0.55000000000000004</v>
      </c>
      <c r="AS375" s="237">
        <v>0</v>
      </c>
      <c r="AT375" s="237">
        <v>6.9444444444444447E-4</v>
      </c>
      <c r="AU375" s="237"/>
      <c r="AV375" s="237"/>
      <c r="AW375" s="237"/>
      <c r="AX375" s="38"/>
      <c r="AY375" s="30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82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25" t="s">
        <v>1784</v>
      </c>
      <c r="BK375" s="325" t="s">
        <v>1785</v>
      </c>
      <c r="BL375" s="15"/>
      <c r="BM375" s="14" t="s">
        <v>992</v>
      </c>
      <c r="BN375" s="14" t="s">
        <v>1021</v>
      </c>
      <c r="BO375" s="160" t="s">
        <v>1073</v>
      </c>
      <c r="BP375" s="17" t="s">
        <v>1786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20" t="str">
        <f>IF(BN375="","",SUBSTITUTE(BM375," ","")&amp;SUBSTITUTE(BN375," ",""))</f>
        <v>SuperExecução</v>
      </c>
    </row>
    <row r="376" spans="1:72" hidden="1">
      <c r="A376" s="162" t="str">
        <f t="shared" si="64"/>
        <v>N7046045</v>
      </c>
      <c r="B376" s="163">
        <v>46045</v>
      </c>
      <c r="C376" s="8">
        <f>IF(BS_CONTROLE[[#This Row],[DATA]]="","",WEEKNUM(BS_CONTROLE[[#This Row],[DATA]]))</f>
        <v>4</v>
      </c>
      <c r="D376" s="51" t="s">
        <v>1752</v>
      </c>
      <c r="E376" s="309">
        <v>477</v>
      </c>
      <c r="F376" s="167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9" t="s">
        <v>1232</v>
      </c>
      <c r="N376" s="199" t="s">
        <v>1233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94" t="s">
        <v>1254</v>
      </c>
      <c r="W376" s="327" t="s">
        <v>1753</v>
      </c>
      <c r="X376" s="51" t="s">
        <v>972</v>
      </c>
      <c r="Y376" s="153" t="s">
        <v>975</v>
      </c>
      <c r="Z376" s="153"/>
      <c r="AA376" s="143">
        <v>1</v>
      </c>
      <c r="AB376" s="70" t="s">
        <v>969</v>
      </c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7" t="str">
        <f>IF(BS_CONTROLE[[#This Row],[Local - Partida]]=0, "-", BS_CONTROLE[[#This Row],[Local - Partida]])</f>
        <v>TGR</v>
      </c>
      <c r="AL376" s="297" t="str">
        <f>IF(BS_CONTROLE[[#This Row],[Local - Encerramento]]=0, "-", BS_CONTROLE[[#This Row],[Local - Encerramento]])</f>
        <v>TIQ</v>
      </c>
      <c r="AM376" s="297" t="str">
        <f>IF(BS_CONTROLE[[#This Row],[Entre - Estações]]=0, "-", BS_CONTROLE[[#This Row],[Entre - Estações]])</f>
        <v>TGR-TIQ</v>
      </c>
      <c r="AN376" s="297" t="str">
        <f>IF(BS_CONTROLE[[#This Row],[SB]]=0, "-", BS_CONTROLE[[#This Row],[SB]])</f>
        <v>TGRTIQ</v>
      </c>
      <c r="AO376" s="280">
        <f>IF(BS_CONTROLE[[#This Row],[SUB]]=0, "-", BS_CONTROLE[[#This Row],[SUB]])</f>
        <v>98</v>
      </c>
      <c r="AP376" s="281">
        <f>IF(BS_CONTROLE[[#This Row],[KM - Inicio]]=0, "-", BS_CONTROLE[[#This Row],[KM - Inicio]])</f>
        <v>502</v>
      </c>
      <c r="AQ376" s="281" t="str">
        <f>IF(BS_CONTROLE[[#This Row],[KM - Fim]]=0, "-", BS_CONTROLE[[#This Row],[KM - Fim]])</f>
        <v>-</v>
      </c>
      <c r="AR376" s="237">
        <v>0</v>
      </c>
      <c r="AS376" s="237">
        <v>0</v>
      </c>
      <c r="AT376" s="237">
        <v>0</v>
      </c>
      <c r="AU376" s="237"/>
      <c r="AV376" s="237"/>
      <c r="AW376" s="237"/>
      <c r="AX376" s="38"/>
      <c r="AY376" s="30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82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25" t="s">
        <v>1787</v>
      </c>
      <c r="BK376" s="325" t="s">
        <v>1787</v>
      </c>
      <c r="BL376" s="15"/>
      <c r="BM376" s="14" t="s">
        <v>984</v>
      </c>
      <c r="BN376" s="14" t="s">
        <v>0</v>
      </c>
      <c r="BO376" s="160" t="s">
        <v>1071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20" t="str">
        <f>IF(BN376="","",SUBSTITUTE(BM376," ","")&amp;SUBSTITUTE(BN376," ",""))</f>
        <v>PátioOperação</v>
      </c>
    </row>
    <row r="377" spans="1:72" hidden="1">
      <c r="A377" s="162" t="str">
        <f t="shared" si="64"/>
        <v>MARCOS (TF-520)46045</v>
      </c>
      <c r="B377" s="163">
        <v>46045</v>
      </c>
      <c r="C377" s="8">
        <f>IF(BS_CONTROLE[[#This Row],[DATA]]="","",WEEKNUM(BS_CONTROLE[[#This Row],[DATA]]))</f>
        <v>4</v>
      </c>
      <c r="D377" s="51" t="s">
        <v>928</v>
      </c>
      <c r="E377" s="309">
        <v>478</v>
      </c>
      <c r="F377" s="167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9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94" t="s">
        <v>1284</v>
      </c>
      <c r="W377" s="327" t="s">
        <v>1788</v>
      </c>
      <c r="X377" s="51" t="s">
        <v>972</v>
      </c>
      <c r="Y377" s="153" t="s">
        <v>975</v>
      </c>
      <c r="Z377" s="153"/>
      <c r="AA377" s="143" t="s">
        <v>609</v>
      </c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7" t="str">
        <f>IF(BS_CONTROLE[[#This Row],[Local - Partida]]=0, "-", BS_CONTROLE[[#This Row],[Local - Partida]])</f>
        <v>TID2</v>
      </c>
      <c r="AL377" s="297" t="str">
        <f>IF(BS_CONTROLE[[#This Row],[Local - Encerramento]]=0, "-", BS_CONTROLE[[#This Row],[Local - Encerramento]])</f>
        <v>-</v>
      </c>
      <c r="AM377" s="297" t="str">
        <f>IF(BS_CONTROLE[[#This Row],[Entre - Estações]]=0, "-", BS_CONTROLE[[#This Row],[Entre - Estações]])</f>
        <v>TID</v>
      </c>
      <c r="AN377" s="297" t="str">
        <f>IF(BS_CONTROLE[[#This Row],[SB]]=0, "-", BS_CONTROLE[[#This Row],[SB]])</f>
        <v>TID2</v>
      </c>
      <c r="AO377" s="280">
        <f>IF(BS_CONTROLE[[#This Row],[SUB]]=0, "-", BS_CONTROLE[[#This Row],[SUB]])</f>
        <v>74</v>
      </c>
      <c r="AP377" s="281">
        <f>IF(BS_CONTROLE[[#This Row],[KM - Inicio]]=0, "-", BS_CONTROLE[[#This Row],[KM - Inicio]])</f>
        <v>189.92</v>
      </c>
      <c r="AQ377" s="281" t="str">
        <f>IF(BS_CONTROLE[[#This Row],[KM - Fim]]=0, "-", BS_CONTROLE[[#This Row],[KM - Fim]])</f>
        <v>-</v>
      </c>
      <c r="AR377" s="237">
        <v>0.41666666666666669</v>
      </c>
      <c r="AS377" s="237">
        <v>0.43055555555555558</v>
      </c>
      <c r="AT377" s="237">
        <v>0.51388888888888884</v>
      </c>
      <c r="AU377" s="237"/>
      <c r="AV377" s="237"/>
      <c r="AW377" s="237"/>
      <c r="AX377" s="38"/>
      <c r="AY377" s="30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82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25" t="s">
        <v>1789</v>
      </c>
      <c r="BK377" s="16" t="s">
        <v>1790</v>
      </c>
      <c r="BL377" s="15"/>
      <c r="BM377" s="14" t="s">
        <v>992</v>
      </c>
      <c r="BN377" s="14" t="s">
        <v>1021</v>
      </c>
      <c r="BO377" s="160" t="s">
        <v>1130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20" t="str">
        <f>IF(BN377="","",SUBSTITUTE(BM377," ","")&amp;SUBSTITUTE(BN377," ",""))</f>
        <v>SuperExecução</v>
      </c>
    </row>
    <row r="378" spans="1:72" hidden="1">
      <c r="A378" s="162" t="str">
        <f t="shared" si="64"/>
        <v/>
      </c>
      <c r="B378" s="163"/>
      <c r="C378" s="8" t="str">
        <f>IF(BS_CONTROLE[[#This Row],[DATA]]="","",WEEKNUM(BS_CONTROLE[[#This Row],[DATA]]))</f>
        <v/>
      </c>
      <c r="D378" s="51"/>
      <c r="E378" s="309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32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7" t="str">
        <f>IF(BS_CONTROLE[[#This Row],[Local - Partida]]=0, "-", BS_CONTROLE[[#This Row],[Local - Partida]])</f>
        <v>-</v>
      </c>
      <c r="AL378" s="297" t="str">
        <f>IF(BS_CONTROLE[[#This Row],[Local - Encerramento]]=0, "-", BS_CONTROLE[[#This Row],[Local - Encerramento]])</f>
        <v>-</v>
      </c>
      <c r="AM378" s="297" t="str">
        <f>IF(BS_CONTROLE[[#This Row],[Entre - Estações]]=0, "-", BS_CONTROLE[[#This Row],[Entre - Estações]])</f>
        <v>-</v>
      </c>
      <c r="AN378" s="297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0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1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 hidden="1">
      <c r="A379" s="162" t="str">
        <f t="shared" si="64"/>
        <v/>
      </c>
      <c r="B379" s="163"/>
      <c r="C379" s="8" t="str">
        <f>IF(BS_CONTROLE[[#This Row],[DATA]]="","",WEEKNUM(BS_CONTROLE[[#This Row],[DATA]]))</f>
        <v/>
      </c>
      <c r="D379" s="51"/>
      <c r="E379" s="309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32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7" t="str">
        <f>IF(BS_CONTROLE[[#This Row],[Local - Partida]]=0, "-", BS_CONTROLE[[#This Row],[Local - Partida]])</f>
        <v>-</v>
      </c>
      <c r="AL379" s="297" t="str">
        <f>IF(BS_CONTROLE[[#This Row],[Local - Encerramento]]=0, "-", BS_CONTROLE[[#This Row],[Local - Encerramento]])</f>
        <v>-</v>
      </c>
      <c r="AM379" s="297" t="str">
        <f>IF(BS_CONTROLE[[#This Row],[Entre - Estações]]=0, "-", BS_CONTROLE[[#This Row],[Entre - Estações]])</f>
        <v>-</v>
      </c>
      <c r="AN379" s="297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0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1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 hidden="1">
      <c r="A380" s="162" t="str">
        <f t="shared" si="64"/>
        <v>W5046045</v>
      </c>
      <c r="B380" s="163">
        <v>46045</v>
      </c>
      <c r="C380" s="8">
        <f>IF(BS_CONTROLE[[#This Row],[DATA]]="","",WEEKNUM(BS_CONTROLE[[#This Row],[DATA]]))</f>
        <v>4</v>
      </c>
      <c r="D380" s="51" t="s">
        <v>838</v>
      </c>
      <c r="E380" s="309">
        <v>481</v>
      </c>
      <c r="F380" s="167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9" t="s">
        <v>255</v>
      </c>
      <c r="N380" s="199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84" t="s">
        <v>14</v>
      </c>
      <c r="T380" s="284" t="s">
        <v>185</v>
      </c>
      <c r="U380" s="80" t="s">
        <v>184</v>
      </c>
      <c r="V380" s="294" t="s">
        <v>1321</v>
      </c>
      <c r="W380" s="327" t="s">
        <v>1722</v>
      </c>
      <c r="X380" s="51" t="s">
        <v>967</v>
      </c>
      <c r="Y380" s="153" t="s">
        <v>966</v>
      </c>
      <c r="Z380" s="153"/>
      <c r="AA380" s="143" t="s">
        <v>1655</v>
      </c>
      <c r="AB380" s="70" t="s">
        <v>964</v>
      </c>
      <c r="AC380" s="70"/>
      <c r="AD380" s="168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7" t="str">
        <f>IF(BS_CONTROLE[[#This Row],[Local - Partida]]=0, "-", BS_CONTROLE[[#This Row],[Local - Partida]])</f>
        <v>TCS</v>
      </c>
      <c r="AL380" s="297" t="str">
        <f>IF(BS_CONTROLE[[#This Row],[Local - Encerramento]]=0, "-", BS_CONTROLE[[#This Row],[Local - Encerramento]])</f>
        <v>TCS</v>
      </c>
      <c r="AM380" s="297" t="str">
        <f>IF(BS_CONTROLE[[#This Row],[Entre - Estações]]=0, "-", BS_CONTROLE[[#This Row],[Entre - Estações]])</f>
        <v>TVI-TJA</v>
      </c>
      <c r="AN380" s="297">
        <f>IF(BS_CONTROLE[[#This Row],[SB]]=0, "-", BS_CONTROLE[[#This Row],[SB]])</f>
        <v>239251</v>
      </c>
      <c r="AO380" s="280">
        <f>IF(BS_CONTROLE[[#This Row],[SUB]]=0, "-", BS_CONTROLE[[#This Row],[SUB]])</f>
        <v>74</v>
      </c>
      <c r="AP380" s="281">
        <f>IF(BS_CONTROLE[[#This Row],[KM - Inicio]]=0, "-", BS_CONTROLE[[#This Row],[KM - Inicio]])</f>
        <v>249</v>
      </c>
      <c r="AQ380" s="281">
        <f>IF(BS_CONTROLE[[#This Row],[KM - Fim]]=0, "-", BS_CONTROLE[[#This Row],[KM - Fim]])</f>
        <v>248.5</v>
      </c>
      <c r="AR380" s="237">
        <v>0.34583333333333333</v>
      </c>
      <c r="AS380" s="237">
        <v>0.56666666666666665</v>
      </c>
      <c r="AT380" s="237">
        <v>0.69166666666666665</v>
      </c>
      <c r="AU380" s="237"/>
      <c r="AV380" s="237"/>
      <c r="AW380" s="237"/>
      <c r="AX380" s="38"/>
      <c r="AY380" s="30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82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25" t="s">
        <v>1791</v>
      </c>
      <c r="BK380" s="16" t="s">
        <v>1792</v>
      </c>
      <c r="BL380" s="15"/>
      <c r="BM380" s="14" t="s">
        <v>996</v>
      </c>
      <c r="BN380" s="14" t="s">
        <v>996</v>
      </c>
      <c r="BO380" s="160" t="s">
        <v>996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20" t="str">
        <f>IF(BN380="","",SUBSTITUTE(BM380," ","")&amp;SUBSTITUTE(BN380," ",""))</f>
        <v>OKOK</v>
      </c>
    </row>
    <row r="381" spans="1:72" hidden="1">
      <c r="A381" s="162" t="str">
        <f t="shared" si="64"/>
        <v/>
      </c>
      <c r="B381" s="163"/>
      <c r="C381" s="8" t="str">
        <f>IF(BS_CONTROLE[[#This Row],[DATA]]="","",WEEKNUM(BS_CONTROLE[[#This Row],[DATA]]))</f>
        <v/>
      </c>
      <c r="D381" s="51"/>
      <c r="E381" s="309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32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7" t="str">
        <f>IF(BS_CONTROLE[[#This Row],[Local - Partida]]=0, "-", BS_CONTROLE[[#This Row],[Local - Partida]])</f>
        <v>-</v>
      </c>
      <c r="AL381" s="297" t="str">
        <f>IF(BS_CONTROLE[[#This Row],[Local - Encerramento]]=0, "-", BS_CONTROLE[[#This Row],[Local - Encerramento]])</f>
        <v>-</v>
      </c>
      <c r="AM381" s="297" t="str">
        <f>IF(BS_CONTROLE[[#This Row],[Entre - Estações]]=0, "-", BS_CONTROLE[[#This Row],[Entre - Estações]])</f>
        <v>-</v>
      </c>
      <c r="AN381" s="297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0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1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 hidden="1">
      <c r="A382" s="162" t="str">
        <f t="shared" si="64"/>
        <v/>
      </c>
      <c r="B382" s="163"/>
      <c r="C382" s="8" t="str">
        <f>IF(BS_CONTROLE[[#This Row],[DATA]]="","",WEEKNUM(BS_CONTROLE[[#This Row],[DATA]]))</f>
        <v/>
      </c>
      <c r="D382" s="51"/>
      <c r="E382" s="309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32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7" t="str">
        <f>IF(BS_CONTROLE[[#This Row],[Local - Partida]]=0, "-", BS_CONTROLE[[#This Row],[Local - Partida]])</f>
        <v>-</v>
      </c>
      <c r="AL382" s="297" t="str">
        <f>IF(BS_CONTROLE[[#This Row],[Local - Encerramento]]=0, "-", BS_CONTROLE[[#This Row],[Local - Encerramento]])</f>
        <v>-</v>
      </c>
      <c r="AM382" s="297" t="str">
        <f>IF(BS_CONTROLE[[#This Row],[Entre - Estações]]=0, "-", BS_CONTROLE[[#This Row],[Entre - Estações]])</f>
        <v>-</v>
      </c>
      <c r="AN382" s="297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0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1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 hidden="1">
      <c r="A383" s="162" t="str">
        <f t="shared" si="64"/>
        <v>ANISIO (TF-514)46045</v>
      </c>
      <c r="B383" s="163">
        <v>46045</v>
      </c>
      <c r="C383" s="8">
        <f>IF(BS_CONTROLE[[#This Row],[DATA]]="","",WEEKNUM(BS_CONTROLE[[#This Row],[DATA]]))</f>
        <v>4</v>
      </c>
      <c r="D383" s="51" t="s">
        <v>871</v>
      </c>
      <c r="E383" s="309">
        <v>484</v>
      </c>
      <c r="F383" s="167" t="s">
        <v>766</v>
      </c>
      <c r="G383" s="9" t="str">
        <f>IF(D383="","*",VLOOKUP(F383,BS_ATIVIDADE[#All],3,FALSE))</f>
        <v>AMV</v>
      </c>
      <c r="H383" s="142" t="s">
        <v>1793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9" t="s">
        <v>209</v>
      </c>
      <c r="N383" s="199" t="s">
        <v>1793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84" t="s">
        <v>14</v>
      </c>
      <c r="T383" s="284" t="s">
        <v>185</v>
      </c>
      <c r="U383" s="80" t="s">
        <v>184</v>
      </c>
      <c r="V383" s="294" t="s">
        <v>1284</v>
      </c>
      <c r="W383" s="327" t="s">
        <v>1794</v>
      </c>
      <c r="X383" s="51" t="s">
        <v>972</v>
      </c>
      <c r="Y383" s="153" t="s">
        <v>975</v>
      </c>
      <c r="Z383" s="153"/>
      <c r="AA383" s="143" t="s">
        <v>609</v>
      </c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7" t="str">
        <f>IF(BS_CONTROLE[[#This Row],[Local - Partida]]=0, "-", BS_CONTROLE[[#This Row],[Local - Partida]])</f>
        <v>TAPNORTE</v>
      </c>
      <c r="AL383" s="297" t="str">
        <f>IF(BS_CONTROLE[[#This Row],[Local - Encerramento]]=0, "-", BS_CONTROLE[[#This Row],[Local - Encerramento]])</f>
        <v>-</v>
      </c>
      <c r="AM383" s="297" t="str">
        <f>IF(BS_CONTROLE[[#This Row],[Entre - Estações]]=0, "-", BS_CONTROLE[[#This Row],[Entre - Estações]])</f>
        <v>TAP-TLG</v>
      </c>
      <c r="AN383" s="297" t="str">
        <f>IF(BS_CONTROLE[[#This Row],[SB]]=0, "-", BS_CONTROLE[[#This Row],[SB]])</f>
        <v>TAPNORTE</v>
      </c>
      <c r="AO383" s="280">
        <f>IF(BS_CONTROLE[[#This Row],[SUB]]=0, "-", BS_CONTROLE[[#This Row],[SUB]])</f>
        <v>74</v>
      </c>
      <c r="AP383" s="281">
        <f>IF(BS_CONTROLE[[#This Row],[KM - Inicio]]=0, "-", BS_CONTROLE[[#This Row],[KM - Inicio]])</f>
        <v>26.452999999999999</v>
      </c>
      <c r="AQ383" s="281" t="str">
        <f>IF(BS_CONTROLE[[#This Row],[KM - Fim]]=0, "-", BS_CONTROLE[[#This Row],[KM - Fim]])</f>
        <v>-</v>
      </c>
      <c r="AR383" s="237">
        <v>0.3576388888888889</v>
      </c>
      <c r="AS383" s="237">
        <v>0.35972222222222222</v>
      </c>
      <c r="AT383" s="237">
        <v>0.40138888888888891</v>
      </c>
      <c r="AU383" s="237"/>
      <c r="AV383" s="237"/>
      <c r="AW383" s="237"/>
      <c r="AX383" s="38"/>
      <c r="AY383" s="30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82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25" t="s">
        <v>1795</v>
      </c>
      <c r="BK383" s="16" t="s">
        <v>1796</v>
      </c>
      <c r="BL383" s="15"/>
      <c r="BM383" s="14" t="s">
        <v>992</v>
      </c>
      <c r="BN383" s="14" t="s">
        <v>1021</v>
      </c>
      <c r="BO383" s="160" t="s">
        <v>1130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20" t="str">
        <f>IF(BN383="","",SUBSTITUTE(BM383," ","")&amp;SUBSTITUTE(BN383," ",""))</f>
        <v>SuperExecução</v>
      </c>
    </row>
    <row r="384" spans="1:72" hidden="1">
      <c r="A384" s="162" t="str">
        <f t="shared" si="64"/>
        <v>E1446045</v>
      </c>
      <c r="B384" s="163">
        <v>46045</v>
      </c>
      <c r="C384" s="8">
        <f>IF(BS_CONTROLE[[#This Row],[DATA]]="","",WEEKNUM(BS_CONTROLE[[#This Row],[DATA]]))</f>
        <v>4</v>
      </c>
      <c r="D384" s="51" t="s">
        <v>748</v>
      </c>
      <c r="E384" s="310">
        <v>485</v>
      </c>
      <c r="F384" s="167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9" t="s">
        <v>1797</v>
      </c>
      <c r="N384" s="199" t="s">
        <v>1798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94" t="s">
        <v>1443</v>
      </c>
      <c r="W384" s="327" t="s">
        <v>1799</v>
      </c>
      <c r="X384" s="51" t="s">
        <v>972</v>
      </c>
      <c r="Y384" s="153" t="s">
        <v>975</v>
      </c>
      <c r="Z384" s="153"/>
      <c r="AA384" s="143">
        <v>1</v>
      </c>
      <c r="AB384" s="70" t="s">
        <v>964</v>
      </c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7" t="str">
        <f>IF(BS_CONTROLE[[#This Row],[Local - Partida]]=0, "-", BS_CONTROLE[[#This Row],[Local - Partida]])</f>
        <v>PUR</v>
      </c>
      <c r="AL384" s="297" t="str">
        <f>IF(BS_CONTROLE[[#This Row],[Local - Encerramento]]=0, "-", BS_CONTROLE[[#This Row],[Local - Encerramento]])</f>
        <v>PPP</v>
      </c>
      <c r="AM384" s="297" t="str">
        <f>IF(BS_CONTROLE[[#This Row],[Entre - Estações]]=0, "-", BS_CONTROLE[[#This Row],[Entre - Estações]])</f>
        <v>PUR-PPP</v>
      </c>
      <c r="AN384" s="297" t="str">
        <f>IF(BS_CONTROLE[[#This Row],[SB]]=0, "-", BS_CONTROLE[[#This Row],[SB]])</f>
        <v>PURPPP</v>
      </c>
      <c r="AO384" s="280">
        <f>IF(BS_CONTROLE[[#This Row],[SUB]]=0, "-", BS_CONTROLE[[#This Row],[SUB]])</f>
        <v>101</v>
      </c>
      <c r="AP384" s="281">
        <f>IF(BS_CONTROLE[[#This Row],[KM - Inicio]]=0, "-", BS_CONTROLE[[#This Row],[KM - Inicio]])</f>
        <v>1290.694</v>
      </c>
      <c r="AQ384" s="281">
        <f>IF(BS_CONTROLE[[#This Row],[KM - Fim]]=0, "-", BS_CONTROLE[[#This Row],[KM - Fim]])</f>
        <v>1142</v>
      </c>
      <c r="AR384" s="237">
        <v>0.79027777777777775</v>
      </c>
      <c r="AS384" s="237">
        <v>0</v>
      </c>
      <c r="AT384" s="237">
        <v>4.1666666666666664E-2</v>
      </c>
      <c r="AU384" s="237"/>
      <c r="AV384" s="237"/>
      <c r="AW384" s="237"/>
      <c r="AX384" s="38"/>
      <c r="AY384" s="30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82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25" t="s">
        <v>1800</v>
      </c>
      <c r="BK384" s="325" t="s">
        <v>1800</v>
      </c>
      <c r="BL384" s="15"/>
      <c r="BM384" s="14" t="s">
        <v>996</v>
      </c>
      <c r="BN384" s="14" t="s">
        <v>996</v>
      </c>
      <c r="BO384" s="160" t="s">
        <v>996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20" t="str">
        <f>IF(BN384="","",SUBSTITUTE(BM384," ","")&amp;SUBSTITUTE(BN384," ",""))</f>
        <v>OKOK</v>
      </c>
    </row>
    <row r="385" spans="1:72" hidden="1">
      <c r="A385" s="162" t="str">
        <f t="shared" si="64"/>
        <v>A1146045</v>
      </c>
      <c r="B385" s="163">
        <v>46045</v>
      </c>
      <c r="C385" s="8">
        <f>IF(BS_CONTROLE[[#This Row],[DATA]]="","",WEEKNUM(BS_CONTROLE[[#This Row],[DATA]]))</f>
        <v>4</v>
      </c>
      <c r="D385" s="51" t="s">
        <v>679</v>
      </c>
      <c r="E385" s="309">
        <v>486</v>
      </c>
      <c r="F385" s="167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94" t="s">
        <v>1801</v>
      </c>
      <c r="W385" s="327" t="s">
        <v>1802</v>
      </c>
      <c r="X385" s="51" t="s">
        <v>972</v>
      </c>
      <c r="Y385" s="153" t="s">
        <v>975</v>
      </c>
      <c r="Z385" s="153"/>
      <c r="AA385" s="143">
        <v>1</v>
      </c>
      <c r="AB385" s="70" t="s">
        <v>964</v>
      </c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7" t="str">
        <f>IF(BS_CONTROLE[[#This Row],[Local - Partida]]=0, "-", BS_CONTROLE[[#This Row],[Local - Partida]])</f>
        <v>PPPPPO</v>
      </c>
      <c r="AL385" s="297" t="str">
        <f>IF(BS_CONTROLE[[#This Row],[Local - Encerramento]]=0, "-", BS_CONTROLE[[#This Row],[Local - Encerramento]])</f>
        <v>PPOPAA</v>
      </c>
      <c r="AM385" s="297" t="str">
        <f>IF(BS_CONTROLE[[#This Row],[Entre - Estações]]=0, "-", BS_CONTROLE[[#This Row],[Entre - Estações]])</f>
        <v>PPO</v>
      </c>
      <c r="AN385" s="297" t="str">
        <f>IF(BS_CONTROLE[[#This Row],[SB]]=0, "-", BS_CONTROLE[[#This Row],[SB]])</f>
        <v>PPO1</v>
      </c>
      <c r="AO385" s="280">
        <f>IF(BS_CONTROLE[[#This Row],[SUB]]=0, "-", BS_CONTROLE[[#This Row],[SUB]])</f>
        <v>101</v>
      </c>
      <c r="AP385" s="281">
        <f>IF(BS_CONTROLE[[#This Row],[KM - Inicio]]=0, "-", BS_CONTROLE[[#This Row],[KM - Inicio]])</f>
        <v>1099.662</v>
      </c>
      <c r="AQ385" s="281" t="str">
        <f>IF(BS_CONTROLE[[#This Row],[KM - Fim]]=0, "-", BS_CONTROLE[[#This Row],[KM - Fim]])</f>
        <v>-</v>
      </c>
      <c r="AR385" s="237">
        <v>0.34097222222222223</v>
      </c>
      <c r="AS385" s="237">
        <v>0</v>
      </c>
      <c r="AT385" s="237">
        <v>4.1666666666666664E-2</v>
      </c>
      <c r="AU385" s="237"/>
      <c r="AV385" s="237"/>
      <c r="AW385" s="237"/>
      <c r="AX385" s="38"/>
      <c r="AY385" s="30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82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25" t="s">
        <v>1803</v>
      </c>
      <c r="BK385" s="16" t="s">
        <v>1804</v>
      </c>
      <c r="BL385" s="15"/>
      <c r="BM385" s="14" t="s">
        <v>996</v>
      </c>
      <c r="BN385" s="14" t="s">
        <v>996</v>
      </c>
      <c r="BO385" s="160" t="s">
        <v>996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20" t="str">
        <f>IF(BN385="","",SUBSTITUTE(BM385," ","")&amp;SUBSTITUTE(BN385," ",""))</f>
        <v>OKOK</v>
      </c>
    </row>
    <row r="386" spans="1:72" hidden="1">
      <c r="A386" s="162" t="str">
        <f t="shared" si="64"/>
        <v>W9446045</v>
      </c>
      <c r="B386" s="163">
        <v>46045</v>
      </c>
      <c r="C386" s="8">
        <f>IF(BS_CONTROLE[[#This Row],[DATA]]="","",WEEKNUM(BS_CONTROLE[[#This Row],[DATA]]))</f>
        <v>4</v>
      </c>
      <c r="D386" s="51" t="s">
        <v>856</v>
      </c>
      <c r="E386" s="309">
        <v>487</v>
      </c>
      <c r="F386" s="167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9" t="s">
        <v>340</v>
      </c>
      <c r="N386" s="199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94" t="s">
        <v>1382</v>
      </c>
      <c r="W386" s="327" t="s">
        <v>1767</v>
      </c>
      <c r="X386" s="51" t="s">
        <v>972</v>
      </c>
      <c r="Y386" s="153" t="s">
        <v>975</v>
      </c>
      <c r="Z386" s="153"/>
      <c r="AA386" s="143">
        <v>1</v>
      </c>
      <c r="AB386" s="70" t="s">
        <v>964</v>
      </c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7" t="str">
        <f>IF(BS_CONTROLE[[#This Row],[Local - Partida]]=0, "-", BS_CONTROLE[[#This Row],[Local - Partida]])</f>
        <v>PPR</v>
      </c>
      <c r="AL386" s="297" t="str">
        <f>IF(BS_CONTROLE[[#This Row],[Local - Encerramento]]=0, "-", BS_CONTROLE[[#This Row],[Local - Encerramento]])</f>
        <v>PIT</v>
      </c>
      <c r="AM386" s="297" t="str">
        <f>IF(BS_CONTROLE[[#This Row],[Entre - Estações]]=0, "-", BS_CONTROLE[[#This Row],[Entre - Estações]])</f>
        <v>PPR-PIT</v>
      </c>
      <c r="AN386" s="297" t="str">
        <f>IF(BS_CONTROLE[[#This Row],[SB]]=0, "-", BS_CONTROLE[[#This Row],[SB]])</f>
        <v>K18PPR</v>
      </c>
      <c r="AO386" s="280">
        <f>IF(BS_CONTROLE[[#This Row],[SUB]]=0, "-", BS_CONTROLE[[#This Row],[SUB]])</f>
        <v>103</v>
      </c>
      <c r="AP386" s="281">
        <f>IF(BS_CONTROLE[[#This Row],[KM - Inicio]]=0, "-", BS_CONTROLE[[#This Row],[KM - Inicio]])</f>
        <v>2017</v>
      </c>
      <c r="AQ386" s="281" t="str">
        <f>IF(BS_CONTROLE[[#This Row],[KM - Fim]]=0, "-", BS_CONTROLE[[#This Row],[KM - Fim]])</f>
        <v>-</v>
      </c>
      <c r="AR386" s="237">
        <v>0</v>
      </c>
      <c r="AS386" s="237">
        <v>0</v>
      </c>
      <c r="AT386" s="237">
        <v>0</v>
      </c>
      <c r="AU386" s="237"/>
      <c r="AV386" s="237"/>
      <c r="AW386" s="237"/>
      <c r="AX386" s="38"/>
      <c r="AY386" s="30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82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25" t="s">
        <v>1805</v>
      </c>
      <c r="BK386" s="325" t="s">
        <v>1806</v>
      </c>
      <c r="BL386" s="15"/>
      <c r="BM386" s="14" t="s">
        <v>985</v>
      </c>
      <c r="BN386" s="14" t="s">
        <v>0</v>
      </c>
      <c r="BO386" s="160" t="s">
        <v>1093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20" t="str">
        <f>IF(BN386="","",SUBSTITUTE(BM386," ","")&amp;SUBSTITUTE(BN386," ",""))</f>
        <v>TraçãoOperação</v>
      </c>
    </row>
    <row r="387" spans="1:72" hidden="1">
      <c r="A387" s="162" t="str">
        <f t="shared" si="64"/>
        <v/>
      </c>
      <c r="B387" s="163"/>
      <c r="C387" s="8" t="str">
        <f>IF(BS_CONTROLE[[#This Row],[DATA]]="","",WEEKNUM(BS_CONTROLE[[#This Row],[DATA]]))</f>
        <v/>
      </c>
      <c r="D387" s="51"/>
      <c r="E387" s="309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32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7" t="str">
        <f>IF(BS_CONTROLE[[#This Row],[Local - Partida]]=0, "-", BS_CONTROLE[[#This Row],[Local - Partida]])</f>
        <v>-</v>
      </c>
      <c r="AL387" s="297" t="str">
        <f>IF(BS_CONTROLE[[#This Row],[Local - Encerramento]]=0, "-", BS_CONTROLE[[#This Row],[Local - Encerramento]])</f>
        <v>-</v>
      </c>
      <c r="AM387" s="297" t="str">
        <f>IF(BS_CONTROLE[[#This Row],[Entre - Estações]]=0, "-", BS_CONTROLE[[#This Row],[Entre - Estações]])</f>
        <v>-</v>
      </c>
      <c r="AN387" s="297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0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1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 hidden="1">
      <c r="A388" s="162" t="str">
        <f t="shared" si="64"/>
        <v/>
      </c>
      <c r="B388" s="163"/>
      <c r="C388" s="8" t="str">
        <f>IF(BS_CONTROLE[[#This Row],[DATA]]="","",WEEKNUM(BS_CONTROLE[[#This Row],[DATA]]))</f>
        <v/>
      </c>
      <c r="D388" s="51"/>
      <c r="E388" s="309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32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7" t="str">
        <f>IF(BS_CONTROLE[[#This Row],[Local - Partida]]=0, "-", BS_CONTROLE[[#This Row],[Local - Partida]])</f>
        <v>-</v>
      </c>
      <c r="AL388" s="297" t="str">
        <f>IF(BS_CONTROLE[[#This Row],[Local - Encerramento]]=0, "-", BS_CONTROLE[[#This Row],[Local - Encerramento]])</f>
        <v>-</v>
      </c>
      <c r="AM388" s="297" t="str">
        <f>IF(BS_CONTROLE[[#This Row],[Entre - Estações]]=0, "-", BS_CONTROLE[[#This Row],[Entre - Estações]])</f>
        <v>-</v>
      </c>
      <c r="AN388" s="297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0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1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 hidden="1">
      <c r="A389" s="162" t="str">
        <f t="shared" si="64"/>
        <v>A8846045</v>
      </c>
      <c r="B389" s="163">
        <v>46045</v>
      </c>
      <c r="C389" s="8">
        <f>IF(BS_CONTROLE[[#This Row],[DATA]]="","",WEEKNUM(BS_CONTROLE[[#This Row],[DATA]]))</f>
        <v>4</v>
      </c>
      <c r="D389" s="51" t="s">
        <v>742</v>
      </c>
      <c r="E389" s="309">
        <v>490</v>
      </c>
      <c r="F389" s="167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1557</v>
      </c>
      <c r="J389" s="37">
        <v>78</v>
      </c>
      <c r="K389" s="37">
        <v>189.45500000000001</v>
      </c>
      <c r="L389" s="83" t="s">
        <v>609</v>
      </c>
      <c r="M389" s="199" t="s">
        <v>432</v>
      </c>
      <c r="N389" s="199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84" t="s">
        <v>85</v>
      </c>
      <c r="T389" s="284" t="s">
        <v>384</v>
      </c>
      <c r="U389" s="80" t="s">
        <v>429</v>
      </c>
      <c r="V389" s="294" t="s">
        <v>1611</v>
      </c>
      <c r="W389" s="327" t="s">
        <v>1775</v>
      </c>
      <c r="X389" s="51" t="s">
        <v>972</v>
      </c>
      <c r="Y389" s="153" t="s">
        <v>975</v>
      </c>
      <c r="Z389" s="153"/>
      <c r="AA389" s="143">
        <v>1</v>
      </c>
      <c r="AB389" s="70" t="s">
        <v>964</v>
      </c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7" t="str">
        <f>IF(BS_CONTROLE[[#This Row],[Local - Partida]]=0, "-", BS_CONTROLE[[#This Row],[Local - Partida]])</f>
        <v>ZFH2</v>
      </c>
      <c r="AL389" s="297" t="str">
        <f>IF(BS_CONTROLE[[#This Row],[Local - Encerramento]]=0, "-", BS_CONTROLE[[#This Row],[Local - Encerramento]])</f>
        <v>ZIQ</v>
      </c>
      <c r="AM389" s="297" t="str">
        <f>IF(BS_CONTROLE[[#This Row],[Entre - Estações]]=0, "-", BS_CONTROLE[[#This Row],[Entre - Estações]])</f>
        <v>ZQY-ZFH</v>
      </c>
      <c r="AN389" s="297" t="str">
        <f>IF(BS_CONTROLE[[#This Row],[SB]]=0, "-", BS_CONTROLE[[#This Row],[SB]])</f>
        <v>ZQYZFH</v>
      </c>
      <c r="AO389" s="280">
        <f>IF(BS_CONTROLE[[#This Row],[SUB]]=0, "-", BS_CONTROLE[[#This Row],[SUB]])</f>
        <v>78</v>
      </c>
      <c r="AP389" s="281">
        <f>IF(BS_CONTROLE[[#This Row],[KM - Inicio]]=0, "-", BS_CONTROLE[[#This Row],[KM - Inicio]])</f>
        <v>189.45500000000001</v>
      </c>
      <c r="AQ389" s="281" t="str">
        <f>IF(BS_CONTROLE[[#This Row],[KM - Fim]]=0, "-", BS_CONTROLE[[#This Row],[KM - Fim]])</f>
        <v>-</v>
      </c>
      <c r="AR389" s="237">
        <v>0.5131944444444444</v>
      </c>
      <c r="AS389" s="237">
        <v>0.52361111111111114</v>
      </c>
      <c r="AT389" s="237">
        <v>0.56527777777777777</v>
      </c>
      <c r="AU389" s="237"/>
      <c r="AV389" s="237"/>
      <c r="AW389" s="237"/>
      <c r="AX389" s="38"/>
      <c r="AY389" s="30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82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25" t="s">
        <v>1807</v>
      </c>
      <c r="BK389" s="325" t="s">
        <v>1807</v>
      </c>
      <c r="BL389" s="15"/>
      <c r="BM389" s="14" t="s">
        <v>996</v>
      </c>
      <c r="BN389" s="14" t="s">
        <v>996</v>
      </c>
      <c r="BO389" s="160" t="s">
        <v>996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20" t="str">
        <f>IF(BN389="","",SUBSTITUTE(BM389," ","")&amp;SUBSTITUTE(BN389," ",""))</f>
        <v>OKOK</v>
      </c>
    </row>
    <row r="390" spans="1:72" ht="23.25" hidden="1">
      <c r="A390" s="162" t="str">
        <f t="shared" si="64"/>
        <v>FRANCISCO (TF-670)46045</v>
      </c>
      <c r="B390" s="163">
        <v>46045</v>
      </c>
      <c r="C390" s="8">
        <f>IF(BS_CONTROLE[[#This Row],[DATA]]="","",WEEKNUM(BS_CONTROLE[[#This Row],[DATA]]))</f>
        <v>4</v>
      </c>
      <c r="D390" s="51" t="s">
        <v>901</v>
      </c>
      <c r="E390" s="309">
        <v>491</v>
      </c>
      <c r="F390" s="167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9" t="s">
        <v>446</v>
      </c>
      <c r="N390" s="199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84" t="s">
        <v>85</v>
      </c>
      <c r="T390" s="284" t="s">
        <v>384</v>
      </c>
      <c r="U390" s="80" t="s">
        <v>429</v>
      </c>
      <c r="V390" s="294" t="s">
        <v>1699</v>
      </c>
      <c r="W390" s="327" t="s">
        <v>1700</v>
      </c>
      <c r="X390" s="51" t="s">
        <v>972</v>
      </c>
      <c r="Y390" s="153" t="s">
        <v>975</v>
      </c>
      <c r="Z390" s="153"/>
      <c r="AA390" s="143" t="s">
        <v>609</v>
      </c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7" t="str">
        <f>IF(BS_CONTROLE[[#This Row],[Local - Partida]]=0, "-", BS_CONTROLE[[#This Row],[Local - Partida]])</f>
        <v>ZBOZEP</v>
      </c>
      <c r="AL390" s="297" t="str">
        <f>IF(BS_CONTROLE[[#This Row],[Local - Encerramento]]=0, "-", BS_CONTROLE[[#This Row],[Local - Encerramento]])</f>
        <v>-</v>
      </c>
      <c r="AM390" s="297" t="str">
        <f>IF(BS_CONTROLE[[#This Row],[Entre - Estações]]=0, "-", BS_CONTROLE[[#This Row],[Entre - Estações]])</f>
        <v>ZBO-ZEP</v>
      </c>
      <c r="AN390" s="297" t="str">
        <f>IF(BS_CONTROLE[[#This Row],[SB]]=0, "-", BS_CONTROLE[[#This Row],[SB]])</f>
        <v>ZBOZEP</v>
      </c>
      <c r="AO390" s="280">
        <f>IF(BS_CONTROLE[[#This Row],[SUB]]=0, "-", BS_CONTROLE[[#This Row],[SUB]])</f>
        <v>78</v>
      </c>
      <c r="AP390" s="281">
        <f>IF(BS_CONTROLE[[#This Row],[KM - Inicio]]=0, "-", BS_CONTROLE[[#This Row],[KM - Inicio]])</f>
        <v>208.3</v>
      </c>
      <c r="AQ390" s="281" t="str">
        <f>IF(BS_CONTROLE[[#This Row],[KM - Fim]]=0, "-", BS_CONTROLE[[#This Row],[KM - Fim]])</f>
        <v>-</v>
      </c>
      <c r="AR390" s="237">
        <v>0</v>
      </c>
      <c r="AS390" s="237">
        <v>0</v>
      </c>
      <c r="AT390" s="237">
        <v>0</v>
      </c>
      <c r="AU390" s="237"/>
      <c r="AV390" s="237"/>
      <c r="AW390" s="237"/>
      <c r="AX390" s="38"/>
      <c r="AY390" s="30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82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25" t="s">
        <v>1808</v>
      </c>
      <c r="BK390" s="325" t="s">
        <v>1808</v>
      </c>
      <c r="BL390" s="15"/>
      <c r="BM390" s="14" t="s">
        <v>992</v>
      </c>
      <c r="BN390" s="14" t="s">
        <v>1021</v>
      </c>
      <c r="BO390" s="160" t="s">
        <v>1118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20" t="str">
        <f>IF(BN390="","",SUBSTITUTE(BM390," ","")&amp;SUBSTITUTE(BN390," ",""))</f>
        <v>SuperExecução</v>
      </c>
    </row>
    <row r="391" spans="1:72" hidden="1">
      <c r="A391" s="162" t="str">
        <f t="shared" si="64"/>
        <v/>
      </c>
      <c r="B391" s="163"/>
      <c r="C391" s="8" t="str">
        <f>IF(BS_CONTROLE[[#This Row],[DATA]]="","",WEEKNUM(BS_CONTROLE[[#This Row],[DATA]]))</f>
        <v/>
      </c>
      <c r="D391" s="51"/>
      <c r="E391" s="309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32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7" t="str">
        <f>IF(BS_CONTROLE[[#This Row],[Local - Partida]]=0, "-", BS_CONTROLE[[#This Row],[Local - Partida]])</f>
        <v>-</v>
      </c>
      <c r="AL391" s="297" t="str">
        <f>IF(BS_CONTROLE[[#This Row],[Local - Encerramento]]=0, "-", BS_CONTROLE[[#This Row],[Local - Encerramento]])</f>
        <v>-</v>
      </c>
      <c r="AM391" s="297" t="str">
        <f>IF(BS_CONTROLE[[#This Row],[Entre - Estações]]=0, "-", BS_CONTROLE[[#This Row],[Entre - Estações]])</f>
        <v>-</v>
      </c>
      <c r="AN391" s="297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0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1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 hidden="1">
      <c r="A392" s="162" t="str">
        <f t="shared" si="64"/>
        <v/>
      </c>
      <c r="B392" s="163"/>
      <c r="C392" s="8" t="str">
        <f>IF(BS_CONTROLE[[#This Row],[DATA]]="","",WEEKNUM(BS_CONTROLE[[#This Row],[DATA]]))</f>
        <v/>
      </c>
      <c r="D392" s="51"/>
      <c r="E392" s="309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32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7" t="str">
        <f>IF(BS_CONTROLE[[#This Row],[Local - Partida]]=0, "-", BS_CONTROLE[[#This Row],[Local - Partida]])</f>
        <v>-</v>
      </c>
      <c r="AL392" s="297" t="str">
        <f>IF(BS_CONTROLE[[#This Row],[Local - Encerramento]]=0, "-", BS_CONTROLE[[#This Row],[Local - Encerramento]])</f>
        <v>-</v>
      </c>
      <c r="AM392" s="297" t="str">
        <f>IF(BS_CONTROLE[[#This Row],[Entre - Estações]]=0, "-", BS_CONTROLE[[#This Row],[Entre - Estações]])</f>
        <v>-</v>
      </c>
      <c r="AN392" s="297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0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1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 hidden="1">
      <c r="A393" s="162" t="str">
        <f t="shared" si="64"/>
        <v/>
      </c>
      <c r="B393" s="163"/>
      <c r="C393" s="8" t="str">
        <f>IF(BS_CONTROLE[[#This Row],[DATA]]="","",WEEKNUM(BS_CONTROLE[[#This Row],[DATA]]))</f>
        <v/>
      </c>
      <c r="D393" s="51"/>
      <c r="E393" s="309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32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7" t="str">
        <f>IF(BS_CONTROLE[[#This Row],[Local - Partida]]=0, "-", BS_CONTROLE[[#This Row],[Local - Partida]])</f>
        <v>-</v>
      </c>
      <c r="AL393" s="297" t="str">
        <f>IF(BS_CONTROLE[[#This Row],[Local - Encerramento]]=0, "-", BS_CONTROLE[[#This Row],[Local - Encerramento]])</f>
        <v>-</v>
      </c>
      <c r="AM393" s="297" t="str">
        <f>IF(BS_CONTROLE[[#This Row],[Entre - Estações]]=0, "-", BS_CONTROLE[[#This Row],[Entre - Estações]])</f>
        <v>-</v>
      </c>
      <c r="AN393" s="297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0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1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 hidden="1">
      <c r="A394" s="162" t="str">
        <f t="shared" si="64"/>
        <v/>
      </c>
      <c r="B394" s="163"/>
      <c r="C394" s="8" t="str">
        <f>IF(BS_CONTROLE[[#This Row],[DATA]]="","",WEEKNUM(BS_CONTROLE[[#This Row],[DATA]]))</f>
        <v/>
      </c>
      <c r="D394" s="51"/>
      <c r="E394" s="309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32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7" t="str">
        <f>IF(BS_CONTROLE[[#This Row],[Local - Partida]]=0, "-", BS_CONTROLE[[#This Row],[Local - Partida]])</f>
        <v>-</v>
      </c>
      <c r="AL394" s="297" t="str">
        <f>IF(BS_CONTROLE[[#This Row],[Local - Encerramento]]=0, "-", BS_CONTROLE[[#This Row],[Local - Encerramento]])</f>
        <v>-</v>
      </c>
      <c r="AM394" s="297" t="str">
        <f>IF(BS_CONTROLE[[#This Row],[Entre - Estações]]=0, "-", BS_CONTROLE[[#This Row],[Entre - Estações]])</f>
        <v>-</v>
      </c>
      <c r="AN394" s="297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0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1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 hidden="1">
      <c r="A395" s="162" t="str">
        <f t="shared" si="64"/>
        <v/>
      </c>
      <c r="B395" s="163"/>
      <c r="C395" s="8" t="str">
        <f>IF(BS_CONTROLE[[#This Row],[DATA]]="","",WEEKNUM(BS_CONTROLE[[#This Row],[DATA]]))</f>
        <v/>
      </c>
      <c r="D395" s="51"/>
      <c r="E395" s="309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32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7" t="str">
        <f>IF(BS_CONTROLE[[#This Row],[Local - Partida]]=0, "-", BS_CONTROLE[[#This Row],[Local - Partida]])</f>
        <v>-</v>
      </c>
      <c r="AL395" s="297" t="str">
        <f>IF(BS_CONTROLE[[#This Row],[Local - Encerramento]]=0, "-", BS_CONTROLE[[#This Row],[Local - Encerramento]])</f>
        <v>-</v>
      </c>
      <c r="AM395" s="297" t="str">
        <f>IF(BS_CONTROLE[[#This Row],[Entre - Estações]]=0, "-", BS_CONTROLE[[#This Row],[Entre - Estações]])</f>
        <v>-</v>
      </c>
      <c r="AN395" s="297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0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1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 hidden="1">
      <c r="A396" s="162" t="str">
        <f t="shared" si="64"/>
        <v/>
      </c>
      <c r="B396" s="163"/>
      <c r="C396" s="8" t="str">
        <f>IF(BS_CONTROLE[[#This Row],[DATA]]="","",WEEKNUM(BS_CONTROLE[[#This Row],[DATA]]))</f>
        <v/>
      </c>
      <c r="D396" s="51"/>
      <c r="E396" s="310"/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32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7" t="str">
        <f>IF(BS_CONTROLE[[#This Row],[Local - Partida]]=0, "-", BS_CONTROLE[[#This Row],[Local - Partida]])</f>
        <v>-</v>
      </c>
      <c r="AL396" s="297" t="str">
        <f>IF(BS_CONTROLE[[#This Row],[Local - Encerramento]]=0, "-", BS_CONTROLE[[#This Row],[Local - Encerramento]])</f>
        <v>-</v>
      </c>
      <c r="AM396" s="297" t="str">
        <f>IF(BS_CONTROLE[[#This Row],[Entre - Estações]]=0, "-", BS_CONTROLE[[#This Row],[Entre - Estações]])</f>
        <v>-</v>
      </c>
      <c r="AN396" s="297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0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1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 hidden="1">
      <c r="A397" s="162" t="str">
        <f t="shared" si="64"/>
        <v/>
      </c>
      <c r="B397" s="163"/>
      <c r="C397" s="8" t="str">
        <f>IF(BS_CONTROLE[[#This Row],[DATA]]="","",WEEKNUM(BS_CONTROLE[[#This Row],[DATA]]))</f>
        <v/>
      </c>
      <c r="D397" s="51"/>
      <c r="E397" s="309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32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7" t="str">
        <f>IF(BS_CONTROLE[[#This Row],[Local - Partida]]=0, "-", BS_CONTROLE[[#This Row],[Local - Partida]])</f>
        <v>-</v>
      </c>
      <c r="AL397" s="297" t="str">
        <f>IF(BS_CONTROLE[[#This Row],[Local - Encerramento]]=0, "-", BS_CONTROLE[[#This Row],[Local - Encerramento]])</f>
        <v>-</v>
      </c>
      <c r="AM397" s="297" t="str">
        <f>IF(BS_CONTROLE[[#This Row],[Entre - Estações]]=0, "-", BS_CONTROLE[[#This Row],[Entre - Estações]])</f>
        <v>-</v>
      </c>
      <c r="AN397" s="297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0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1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 hidden="1">
      <c r="A398" s="162" t="str">
        <f t="shared" si="64"/>
        <v/>
      </c>
      <c r="B398" s="163"/>
      <c r="C398" s="8" t="str">
        <f>IF(BS_CONTROLE[[#This Row],[DATA]]="","",WEEKNUM(BS_CONTROLE[[#This Row],[DATA]]))</f>
        <v/>
      </c>
      <c r="D398" s="51"/>
      <c r="E398" s="309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32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7" t="str">
        <f>IF(BS_CONTROLE[[#This Row],[Local - Partida]]=0, "-", BS_CONTROLE[[#This Row],[Local - Partida]])</f>
        <v>-</v>
      </c>
      <c r="AL398" s="297" t="str">
        <f>IF(BS_CONTROLE[[#This Row],[Local - Encerramento]]=0, "-", BS_CONTROLE[[#This Row],[Local - Encerramento]])</f>
        <v>-</v>
      </c>
      <c r="AM398" s="297" t="str">
        <f>IF(BS_CONTROLE[[#This Row],[Entre - Estações]]=0, "-", BS_CONTROLE[[#This Row],[Entre - Estações]])</f>
        <v>-</v>
      </c>
      <c r="AN398" s="297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0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1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>
      <c r="A399" s="162" t="str">
        <f>D399&amp;B399</f>
        <v>W7146046</v>
      </c>
      <c r="B399" s="163">
        <v>46046</v>
      </c>
      <c r="C399" s="8">
        <f>IF(BS_CONTROLE[[#This Row],[DATA]]="","",WEEKNUM(BS_CONTROLE[[#This Row],[DATA]]))</f>
        <v>4</v>
      </c>
      <c r="D399" s="51" t="s">
        <v>848</v>
      </c>
      <c r="E399" s="309">
        <v>500</v>
      </c>
      <c r="F399" s="167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94" t="s">
        <v>1337</v>
      </c>
      <c r="W399" s="327" t="s">
        <v>1809</v>
      </c>
      <c r="X399" s="51" t="s">
        <v>972</v>
      </c>
      <c r="Y399" s="153" t="s">
        <v>975</v>
      </c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97" t="str">
        <f>IF(BS_CONTROLE[[#This Row],[Local - Partida]]=0, "-", BS_CONTROLE[[#This Row],[Local - Partida]])</f>
        <v>744TEX</v>
      </c>
      <c r="AL399" s="297" t="str">
        <f>IF(BS_CONTROLE[[#This Row],[Local - Encerramento]]=0, "-", BS_CONTROLE[[#This Row],[Local - Encerramento]])</f>
        <v>744TEX</v>
      </c>
      <c r="AM399" s="297" t="str">
        <f>IF(BS_CONTROLE[[#This Row],[Entre - Estações]]=0, "-", BS_CONTROLE[[#This Row],[Entre - Estações]])</f>
        <v>TAL-TSF</v>
      </c>
      <c r="AN399" s="297" t="str">
        <f>IF(BS_CONTROLE[[#This Row],[SB]]=0, "-", BS_CONTROLE[[#This Row],[SB]])</f>
        <v>710TSF</v>
      </c>
      <c r="AO399" s="280">
        <f>IF(BS_CONTROLE[[#This Row],[SUB]]=0, "-", BS_CONTROLE[[#This Row],[SUB]])</f>
        <v>98</v>
      </c>
      <c r="AP399" s="281">
        <f>IF(BS_CONTROLE[[#This Row],[KM - Inicio]]=0, "-", BS_CONTROLE[[#This Row],[KM - Inicio]])</f>
        <v>712.75</v>
      </c>
      <c r="AQ399" s="281">
        <f>IF(BS_CONTROLE[[#This Row],[KM - Fim]]=0, "-", BS_CONTROLE[[#This Row],[KM - Fim]])</f>
        <v>710</v>
      </c>
      <c r="AR399" s="237"/>
      <c r="AS399" s="237"/>
      <c r="AT399" s="237"/>
      <c r="AU399" s="237"/>
      <c r="AV399" s="237"/>
      <c r="AW399" s="237"/>
      <c r="AX399" s="38"/>
      <c r="AY399" s="308">
        <f>IF(D399="","*",IFERROR(IF(ISODD(COUNT(AS399:AX399)),"ERRO",SUM((AT399-AS399),(AV399-AU399),(AX399-AW399))),"ERRO"))</f>
        <v>0</v>
      </c>
      <c r="AZ399" s="13"/>
      <c r="BA399" s="71"/>
      <c r="BB399" s="10" t="str">
        <f>IFERROR(_xlfn.XLOOKUP(AI399, BS_ATIVIDADE[ATIVIDADE],BS_ATIVIDADE[UNIDADE] ), "*")</f>
        <v>VAGÕES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82" t="str">
        <f>IF(BS_CONTROLE[[#This Row],[Responsavel pelo boletim]]=0, "-", BS_CONTROLE[[#This Row],[Responsavel pelo boletim]])</f>
        <v>Camila</v>
      </c>
      <c r="BG399" s="15"/>
      <c r="BH399" s="16"/>
      <c r="BI399" s="16"/>
      <c r="BJ399" s="301" t="s">
        <v>1810</v>
      </c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20" t="str">
        <f>IF(BN399="","",SUBSTITUTE(BM399," ","")&amp;SUBSTITUTE(BN399," ",""))</f>
        <v/>
      </c>
    </row>
    <row r="400" spans="1:72" hidden="1">
      <c r="A400" s="162" t="str">
        <f>D400&amp;B400</f>
        <v/>
      </c>
      <c r="B400" s="163"/>
      <c r="C400" s="8" t="str">
        <f>IF(BS_CONTROLE[[#This Row],[DATA]]="","",WEEKNUM(BS_CONTROLE[[#This Row],[DATA]]))</f>
        <v/>
      </c>
      <c r="D400" s="51"/>
      <c r="E400" s="309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32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7" t="str">
        <f>IF(BS_CONTROLE[[#This Row],[Local - Partida]]=0, "-", BS_CONTROLE[[#This Row],[Local - Partida]])</f>
        <v>-</v>
      </c>
      <c r="AL400" s="297" t="str">
        <f>IF(BS_CONTROLE[[#This Row],[Local - Encerramento]]=0, "-", BS_CONTROLE[[#This Row],[Local - Encerramento]])</f>
        <v>-</v>
      </c>
      <c r="AM400" s="297" t="str">
        <f>IF(BS_CONTROLE[[#This Row],[Entre - Estações]]=0, "-", BS_CONTROLE[[#This Row],[Entre - Estações]])</f>
        <v>-</v>
      </c>
      <c r="AN400" s="297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0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1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>
      <c r="A401" s="162" t="str">
        <f>D401&amp;B401</f>
        <v>A8046046</v>
      </c>
      <c r="B401" s="163">
        <v>46046</v>
      </c>
      <c r="C401" s="8">
        <f>IF(BS_CONTROLE[[#This Row],[DATA]]="","",WEEKNUM(BS_CONTROLE[[#This Row],[DATA]]))</f>
        <v>4</v>
      </c>
      <c r="D401" s="51" t="s">
        <v>731</v>
      </c>
      <c r="E401" s="309">
        <v>502</v>
      </c>
      <c r="F401" s="167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1780</v>
      </c>
      <c r="J401" s="37">
        <v>98</v>
      </c>
      <c r="K401" s="37">
        <v>689.72900000000004</v>
      </c>
      <c r="L401" s="83">
        <v>750</v>
      </c>
      <c r="M401" s="199" t="s">
        <v>1811</v>
      </c>
      <c r="N401" s="199" t="s">
        <v>1812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94" t="s">
        <v>1337</v>
      </c>
      <c r="W401" s="327" t="s">
        <v>1290</v>
      </c>
      <c r="X401" s="51" t="s">
        <v>972</v>
      </c>
      <c r="Y401" s="153" t="s">
        <v>975</v>
      </c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97" t="str">
        <f>IF(BS_CONTROLE[[#This Row],[Local - Partida]]=0, "-", BS_CONTROLE[[#This Row],[Local - Partida]])</f>
        <v>TAL</v>
      </c>
      <c r="AL401" s="297" t="str">
        <f>IF(BS_CONTROLE[[#This Row],[Local - Encerramento]]=0, "-", BS_CONTROLE[[#This Row],[Local - Encerramento]])</f>
        <v>TEX</v>
      </c>
      <c r="AM401" s="297" t="str">
        <f>IF(BS_CONTROLE[[#This Row],[Entre - Estações]]=0, "-", BS_CONTROLE[[#This Row],[Entre - Estações]])</f>
        <v>TAL-TEX</v>
      </c>
      <c r="AN401" s="297" t="str">
        <f>IF(BS_CONTROLE[[#This Row],[SB]]=0, "-", BS_CONTROLE[[#This Row],[SB]])</f>
        <v>TALTEX</v>
      </c>
      <c r="AO401" s="280">
        <f>IF(BS_CONTROLE[[#This Row],[SUB]]=0, "-", BS_CONTROLE[[#This Row],[SUB]])</f>
        <v>98</v>
      </c>
      <c r="AP401" s="281">
        <f>IF(BS_CONTROLE[[#This Row],[KM - Inicio]]=0, "-", BS_CONTROLE[[#This Row],[KM - Inicio]])</f>
        <v>689.72900000000004</v>
      </c>
      <c r="AQ401" s="281">
        <f>IF(BS_CONTROLE[[#This Row],[KM - Fim]]=0, "-", BS_CONTROLE[[#This Row],[KM - Fim]])</f>
        <v>750</v>
      </c>
      <c r="AR401" s="237">
        <v>0.35625000000000001</v>
      </c>
      <c r="AS401" s="237"/>
      <c r="AT401" s="237"/>
      <c r="AU401" s="237"/>
      <c r="AV401" s="237"/>
      <c r="AW401" s="237"/>
      <c r="AX401" s="38"/>
      <c r="AY401" s="308">
        <f>IF(D401="","*",IFERROR(IF(ISODD(COUNT(AS401:AX401)),"ERRO",SUM((AT401-AS401),(AV401-AU401),(AX401-AW401))),"ERRO"))</f>
        <v>0</v>
      </c>
      <c r="AZ401" s="13"/>
      <c r="BA401" s="71"/>
      <c r="BB401" s="10" t="str">
        <f>IFERROR(_xlfn.XLOOKUP(AI401, BS_ATIVIDADE[ATIVIDADE],BS_ATIVIDADE[UNIDADE] ), "*")</f>
        <v>KM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82" t="str">
        <f>IF(BS_CONTROLE[[#This Row],[Responsavel pelo boletim]]=0, "-", BS_CONTROLE[[#This Row],[Responsavel pelo boletim]])</f>
        <v>Camila</v>
      </c>
      <c r="BG401" s="15"/>
      <c r="BH401" s="16"/>
      <c r="BI401" s="16"/>
      <c r="BJ401" s="301" t="s">
        <v>1813</v>
      </c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Produção e Intervalo</v>
      </c>
      <c r="BR401" s="18">
        <f>IF(OR(B401="",F401=""),"*",AY401/P401)</f>
        <v>0</v>
      </c>
      <c r="BS401" s="18">
        <f>IF(OR(B401="",F401=""),"*",BA401/Q401)</f>
        <v>0</v>
      </c>
      <c r="BT401" s="220" t="str">
        <f>IF(BN401="","",SUBSTITUTE(BM401," ","")&amp;SUBSTITUTE(BN401," ",""))</f>
        <v/>
      </c>
    </row>
    <row r="402" spans="1:72" hidden="1">
      <c r="A402" s="162" t="str">
        <f>D402&amp;B402</f>
        <v/>
      </c>
      <c r="B402" s="163"/>
      <c r="C402" s="8" t="str">
        <f>IF(BS_CONTROLE[[#This Row],[DATA]]="","",WEEKNUM(BS_CONTROLE[[#This Row],[DATA]]))</f>
        <v/>
      </c>
      <c r="D402" s="51"/>
      <c r="E402" s="309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32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7" t="str">
        <f>IF(BS_CONTROLE[[#This Row],[Local - Partida]]=0, "-", BS_CONTROLE[[#This Row],[Local - Partida]])</f>
        <v>-</v>
      </c>
      <c r="AL402" s="297" t="str">
        <f>IF(BS_CONTROLE[[#This Row],[Local - Encerramento]]=0, "-", BS_CONTROLE[[#This Row],[Local - Encerramento]])</f>
        <v>-</v>
      </c>
      <c r="AM402" s="297" t="str">
        <f>IF(BS_CONTROLE[[#This Row],[Entre - Estações]]=0, "-", BS_CONTROLE[[#This Row],[Entre - Estações]])</f>
        <v>-</v>
      </c>
      <c r="AN402" s="297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0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1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>
      <c r="A403" s="162" t="str">
        <f>D403&amp;B403</f>
        <v>V8646046</v>
      </c>
      <c r="B403" s="163">
        <v>46046</v>
      </c>
      <c r="C403" s="8">
        <f>IF(BS_CONTROLE[[#This Row],[DATA]]="","",WEEKNUM(BS_CONTROLE[[#This Row],[DATA]]))</f>
        <v>4</v>
      </c>
      <c r="D403" s="51" t="s">
        <v>813</v>
      </c>
      <c r="E403" s="309">
        <v>504</v>
      </c>
      <c r="F403" s="167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94" t="s">
        <v>1262</v>
      </c>
      <c r="W403" s="327" t="s">
        <v>1229</v>
      </c>
      <c r="X403" s="51" t="s">
        <v>972</v>
      </c>
      <c r="Y403" s="153" t="s">
        <v>975</v>
      </c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97" t="str">
        <f>IF(BS_CONTROLE[[#This Row],[Local - Partida]]=0, "-", BS_CONTROLE[[#This Row],[Local - Partida]])</f>
        <v>TSF</v>
      </c>
      <c r="AL403" s="297" t="str">
        <f>IF(BS_CONTROLE[[#This Row],[Local - Encerramento]]=0, "-", BS_CONTROLE[[#This Row],[Local - Encerramento]])</f>
        <v>TSF</v>
      </c>
      <c r="AM403" s="297" t="str">
        <f>IF(BS_CONTROLE[[#This Row],[Entre - Estações]]=0, "-", BS_CONTROLE[[#This Row],[Entre - Estações]])</f>
        <v>TBS-TAL</v>
      </c>
      <c r="AN403" s="297" t="str">
        <f>IF(BS_CONTROLE[[#This Row],[SB]]=0, "-", BS_CONTROLE[[#This Row],[SB]])</f>
        <v>TBS671</v>
      </c>
      <c r="AO403" s="280">
        <f>IF(BS_CONTROLE[[#This Row],[SUB]]=0, "-", BS_CONTROLE[[#This Row],[SUB]])</f>
        <v>98</v>
      </c>
      <c r="AP403" s="281">
        <f>IF(BS_CONTROLE[[#This Row],[KM - Inicio]]=0, "-", BS_CONTROLE[[#This Row],[KM - Inicio]])</f>
        <v>668</v>
      </c>
      <c r="AQ403" s="281">
        <f>IF(BS_CONTROLE[[#This Row],[KM - Fim]]=0, "-", BS_CONTROLE[[#This Row],[KM - Fim]])</f>
        <v>670</v>
      </c>
      <c r="AR403" s="237"/>
      <c r="AS403" s="237"/>
      <c r="AT403" s="237"/>
      <c r="AU403" s="237"/>
      <c r="AV403" s="237"/>
      <c r="AW403" s="237"/>
      <c r="AX403" s="38"/>
      <c r="AY403" s="308">
        <f>IF(D403="","*",IFERROR(IF(ISODD(COUNT(AS403:AX403)),"ERRO",SUM((AT403-AS403),(AV403-AU403),(AX403-AW403))),"ERRO"))</f>
        <v>0</v>
      </c>
      <c r="AZ403" s="13"/>
      <c r="BA403" s="71"/>
      <c r="BB403" s="10" t="str">
        <f>IFERROR(_xlfn.XLOOKUP(AI403, BS_ATIVIDADE[ATIVIDADE],BS_ATIVIDADE[UNIDADE] ), "*")</f>
        <v>M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82" t="str">
        <f>IF(BS_CONTROLE[[#This Row],[Responsavel pelo boletim]]=0, "-", BS_CONTROLE[[#This Row],[Responsavel pelo boletim]])</f>
        <v>Saulo</v>
      </c>
      <c r="BG403" s="15"/>
      <c r="BH403" s="16"/>
      <c r="BI403" s="16"/>
      <c r="BJ403" s="301" t="s">
        <v>1814</v>
      </c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20" t="str">
        <f>IF(BN403="","",SUBSTITUTE(BM403," ","")&amp;SUBSTITUTE(BN403," ",""))</f>
        <v/>
      </c>
    </row>
    <row r="404" spans="1:72" hidden="1">
      <c r="A404" s="162" t="str">
        <f>D404&amp;B404</f>
        <v/>
      </c>
      <c r="B404" s="163"/>
      <c r="C404" s="8" t="str">
        <f>IF(BS_CONTROLE[[#This Row],[DATA]]="","",WEEKNUM(BS_CONTROLE[[#This Row],[DATA]]))</f>
        <v/>
      </c>
      <c r="D404" s="51"/>
      <c r="E404" s="309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32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7" t="str">
        <f>IF(BS_CONTROLE[[#This Row],[Local - Partida]]=0, "-", BS_CONTROLE[[#This Row],[Local - Partida]])</f>
        <v>-</v>
      </c>
      <c r="AL404" s="297" t="str">
        <f>IF(BS_CONTROLE[[#This Row],[Local - Encerramento]]=0, "-", BS_CONTROLE[[#This Row],[Local - Encerramento]])</f>
        <v>-</v>
      </c>
      <c r="AM404" s="297" t="str">
        <f>IF(BS_CONTROLE[[#This Row],[Entre - Estações]]=0, "-", BS_CONTROLE[[#This Row],[Entre - Estações]])</f>
        <v>-</v>
      </c>
      <c r="AN404" s="297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0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1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 hidden="1">
      <c r="A405" s="162" t="str">
        <f>D405&amp;B405</f>
        <v/>
      </c>
      <c r="B405" s="163"/>
      <c r="C405" s="8" t="str">
        <f>IF(BS_CONTROLE[[#This Row],[DATA]]="","",WEEKNUM(BS_CONTROLE[[#This Row],[DATA]]))</f>
        <v/>
      </c>
      <c r="D405" s="51"/>
      <c r="E405" s="309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32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7" t="str">
        <f>IF(BS_CONTROLE[[#This Row],[Local - Partida]]=0, "-", BS_CONTROLE[[#This Row],[Local - Partida]])</f>
        <v>-</v>
      </c>
      <c r="AL405" s="297" t="str">
        <f>IF(BS_CONTROLE[[#This Row],[Local - Encerramento]]=0, "-", BS_CONTROLE[[#This Row],[Local - Encerramento]])</f>
        <v>-</v>
      </c>
      <c r="AM405" s="297" t="str">
        <f>IF(BS_CONTROLE[[#This Row],[Entre - Estações]]=0, "-", BS_CONTROLE[[#This Row],[Entre - Estações]])</f>
        <v>-</v>
      </c>
      <c r="AN405" s="297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0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1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 hidden="1">
      <c r="A406" s="162" t="str">
        <f>D406&amp;B406</f>
        <v>W70</v>
      </c>
      <c r="B406" s="163"/>
      <c r="C406" s="8" t="str">
        <f>IF(BS_CONTROLE[[#This Row],[DATA]]="","",WEEKNUM(BS_CONTROLE[[#This Row],[DATA]]))</f>
        <v/>
      </c>
      <c r="D406" s="51" t="s">
        <v>847</v>
      </c>
      <c r="E406" s="309">
        <v>507</v>
      </c>
      <c r="F406" s="167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32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97" t="str">
        <f>IF(BS_CONTROLE[[#This Row],[Local - Partida]]=0, "-", BS_CONTROLE[[#This Row],[Local - Partida]])</f>
        <v>-</v>
      </c>
      <c r="AL406" s="297" t="str">
        <f>IF(BS_CONTROLE[[#This Row],[Local - Encerramento]]=0, "-", BS_CONTROLE[[#This Row],[Local - Encerramento]])</f>
        <v>-</v>
      </c>
      <c r="AM406" s="297" t="str">
        <f>IF(BS_CONTROLE[[#This Row],[Entre - Estações]]=0, "-", BS_CONTROLE[[#This Row],[Entre - Estações]])</f>
        <v>-</v>
      </c>
      <c r="AN406" s="297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0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1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 hidden="1">
      <c r="A407" s="162" t="str">
        <f>D407&amp;B407</f>
        <v/>
      </c>
      <c r="B407" s="163"/>
      <c r="C407" s="8" t="str">
        <f>IF(BS_CONTROLE[[#This Row],[DATA]]="","",WEEKNUM(BS_CONTROLE[[#This Row],[DATA]]))</f>
        <v/>
      </c>
      <c r="D407" s="51"/>
      <c r="E407" s="309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32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7" t="str">
        <f>IF(BS_CONTROLE[[#This Row],[Local - Partida]]=0, "-", BS_CONTROLE[[#This Row],[Local - Partida]])</f>
        <v>-</v>
      </c>
      <c r="AL407" s="297" t="str">
        <f>IF(BS_CONTROLE[[#This Row],[Local - Encerramento]]=0, "-", BS_CONTROLE[[#This Row],[Local - Encerramento]])</f>
        <v>-</v>
      </c>
      <c r="AM407" s="297" t="str">
        <f>IF(BS_CONTROLE[[#This Row],[Entre - Estações]]=0, "-", BS_CONTROLE[[#This Row],[Entre - Estações]])</f>
        <v>-</v>
      </c>
      <c r="AN407" s="297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0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1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 hidden="1">
      <c r="A408" s="162" t="str">
        <f>D408&amp;B408</f>
        <v/>
      </c>
      <c r="B408" s="163"/>
      <c r="C408" s="8" t="str">
        <f>IF(BS_CONTROLE[[#This Row],[DATA]]="","",WEEKNUM(BS_CONTROLE[[#This Row],[DATA]]))</f>
        <v/>
      </c>
      <c r="D408" s="51"/>
      <c r="E408" s="310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32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7" t="str">
        <f>IF(BS_CONTROLE[[#This Row],[Local - Partida]]=0, "-", BS_CONTROLE[[#This Row],[Local - Partida]])</f>
        <v>-</v>
      </c>
      <c r="AL408" s="297" t="str">
        <f>IF(BS_CONTROLE[[#This Row],[Local - Encerramento]]=0, "-", BS_CONTROLE[[#This Row],[Local - Encerramento]])</f>
        <v>-</v>
      </c>
      <c r="AM408" s="297" t="str">
        <f>IF(BS_CONTROLE[[#This Row],[Entre - Estações]]=0, "-", BS_CONTROLE[[#This Row],[Entre - Estações]])</f>
        <v>-</v>
      </c>
      <c r="AN408" s="297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0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1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>
      <c r="A409" s="162" t="str">
        <f>D409&amp;B409</f>
        <v>MARCOS (TF-520)46046</v>
      </c>
      <c r="B409" s="163">
        <v>46046</v>
      </c>
      <c r="C409" s="8">
        <f>IF(BS_CONTROLE[[#This Row],[DATA]]="","",WEEKNUM(BS_CONTROLE[[#This Row],[DATA]]))</f>
        <v>4</v>
      </c>
      <c r="D409" s="51" t="s">
        <v>928</v>
      </c>
      <c r="E409" s="309">
        <v>510</v>
      </c>
      <c r="F409" s="167" t="s">
        <v>792</v>
      </c>
      <c r="G409" s="9" t="str">
        <f>IF(D409="","*",VLOOKUP(F409,BS_ATIVIDADE[#All],3,FALSE))</f>
        <v>SOLDA</v>
      </c>
      <c r="H409" s="142" t="s">
        <v>1815</v>
      </c>
      <c r="I409" s="142" t="s">
        <v>609</v>
      </c>
      <c r="J409" s="37">
        <v>74</v>
      </c>
      <c r="K409" s="37">
        <v>288.024</v>
      </c>
      <c r="L409" s="83" t="s">
        <v>609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9" t="s">
        <v>1815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94" t="s">
        <v>1284</v>
      </c>
      <c r="W409" s="327" t="s">
        <v>1816</v>
      </c>
      <c r="X409" s="51" t="s">
        <v>972</v>
      </c>
      <c r="Y409" s="153" t="s">
        <v>975</v>
      </c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97" t="str">
        <f>IF(BS_CONTROLE[[#This Row],[Local - Partida]]=0, "-", BS_CONTROLE[[#This Row],[Local - Partida]])</f>
        <v>TCSSUL</v>
      </c>
      <c r="AL409" s="297" t="str">
        <f>IF(BS_CONTROLE[[#This Row],[Local - Encerramento]]=0, "-", BS_CONTROLE[[#This Row],[Local - Encerramento]])</f>
        <v>-</v>
      </c>
      <c r="AM409" s="297" t="str">
        <f>IF(BS_CONTROLE[[#This Row],[Entre - Estações]]=0, "-", BS_CONTROLE[[#This Row],[Entre - Estações]])</f>
        <v>TCS</v>
      </c>
      <c r="AN409" s="297" t="str">
        <f>IF(BS_CONTROLE[[#This Row],[SB]]=0, "-", BS_CONTROLE[[#This Row],[SB]])</f>
        <v>TCSSUL</v>
      </c>
      <c r="AO409" s="280">
        <f>IF(BS_CONTROLE[[#This Row],[SUB]]=0, "-", BS_CONTROLE[[#This Row],[SUB]])</f>
        <v>74</v>
      </c>
      <c r="AP409" s="281">
        <f>IF(BS_CONTROLE[[#This Row],[KM - Inicio]]=0, "-", BS_CONTROLE[[#This Row],[KM - Inicio]])</f>
        <v>288.024</v>
      </c>
      <c r="AQ409" s="281" t="str">
        <f>IF(BS_CONTROLE[[#This Row],[KM - Fim]]=0, "-", BS_CONTROLE[[#This Row],[KM - Fim]])</f>
        <v>-</v>
      </c>
      <c r="AR409" s="237">
        <v>0.34166666666666667</v>
      </c>
      <c r="AS409" s="237">
        <v>0</v>
      </c>
      <c r="AT409" s="237">
        <v>0</v>
      </c>
      <c r="AU409" s="237"/>
      <c r="AV409" s="237"/>
      <c r="AW409" s="237"/>
      <c r="AX409" s="38"/>
      <c r="AY409" s="308">
        <f>IF(D409="","*",IFERROR(IF(ISODD(COUNT(AS409:AX409)),"ERRO",SUM((AT409-AS409),(AV409-AU409),(AX409-AW409))),"ERRO"))</f>
        <v>0</v>
      </c>
      <c r="AZ409" s="13"/>
      <c r="BA409" s="71"/>
      <c r="BB409" s="10" t="str">
        <f>IFERROR(_xlfn.XLOOKUP(AI409, BS_ATIVIDADE[ATIVIDADE],BS_ATIVIDADE[UNIDADE] ), "*")</f>
        <v>Nº DE SOLDA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82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301" t="s">
        <v>1817</v>
      </c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20" t="str">
        <f>IF(BN409="","",SUBSTITUTE(BM409," ","")&amp;SUBSTITUTE(BN409," ",""))</f>
        <v/>
      </c>
    </row>
    <row r="410" spans="1:72" hidden="1">
      <c r="A410" s="162" t="str">
        <f>D410&amp;B410</f>
        <v/>
      </c>
      <c r="B410" s="163"/>
      <c r="C410" s="8" t="str">
        <f>IF(BS_CONTROLE[[#This Row],[DATA]]="","",WEEKNUM(BS_CONTROLE[[#This Row],[DATA]]))</f>
        <v/>
      </c>
      <c r="D410" s="51"/>
      <c r="E410" s="309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32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7" t="str">
        <f>IF(BS_CONTROLE[[#This Row],[Local - Partida]]=0, "-", BS_CONTROLE[[#This Row],[Local - Partida]])</f>
        <v>-</v>
      </c>
      <c r="AL410" s="297" t="str">
        <f>IF(BS_CONTROLE[[#This Row],[Local - Encerramento]]=0, "-", BS_CONTROLE[[#This Row],[Local - Encerramento]])</f>
        <v>-</v>
      </c>
      <c r="AM410" s="297" t="str">
        <f>IF(BS_CONTROLE[[#This Row],[Entre - Estações]]=0, "-", BS_CONTROLE[[#This Row],[Entre - Estações]])</f>
        <v>-</v>
      </c>
      <c r="AN410" s="297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0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1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>
      <c r="A411" s="162" t="str">
        <f>D411&amp;B411</f>
        <v>E1446046</v>
      </c>
      <c r="B411" s="163">
        <v>46046</v>
      </c>
      <c r="C411" s="8">
        <f>IF(BS_CONTROLE[[#This Row],[DATA]]="","",WEEKNUM(BS_CONTROLE[[#This Row],[DATA]]))</f>
        <v>4</v>
      </c>
      <c r="D411" s="51" t="s">
        <v>748</v>
      </c>
      <c r="E411" s="309">
        <v>512</v>
      </c>
      <c r="F411" s="167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9" t="s">
        <v>1818</v>
      </c>
      <c r="N411" s="199" t="s">
        <v>1819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94" t="s">
        <v>1443</v>
      </c>
      <c r="W411" s="327" t="s">
        <v>1820</v>
      </c>
      <c r="X411" s="51" t="s">
        <v>972</v>
      </c>
      <c r="Y411" s="153" t="s">
        <v>975</v>
      </c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97" t="str">
        <f>IF(BS_CONTROLE[[#This Row],[Local - Partida]]=0, "-", BS_CONTROLE[[#This Row],[Local - Partida]])</f>
        <v>PPP</v>
      </c>
      <c r="AL411" s="297" t="str">
        <f>IF(BS_CONTROLE[[#This Row],[Local - Encerramento]]=0, "-", BS_CONTROLE[[#This Row],[Local - Encerramento]])</f>
        <v>PGU</v>
      </c>
      <c r="AM411" s="297" t="str">
        <f>IF(BS_CONTROLE[[#This Row],[Entre - Estações]]=0, "-", BS_CONTROLE[[#This Row],[Entre - Estações]])</f>
        <v>PPP-PGU</v>
      </c>
      <c r="AN411" s="297" t="str">
        <f>IF(BS_CONTROLE[[#This Row],[SB]]=0, "-", BS_CONTROLE[[#This Row],[SB]])</f>
        <v>PPPPGU</v>
      </c>
      <c r="AO411" s="280">
        <f>IF(BS_CONTROLE[[#This Row],[SUB]]=0, "-", BS_CONTROLE[[#This Row],[SUB]])</f>
        <v>101</v>
      </c>
      <c r="AP411" s="281">
        <f>IF(BS_CONTROLE[[#This Row],[KM - Inicio]]=0, "-", BS_CONTROLE[[#This Row],[KM - Inicio]])</f>
        <v>1142.701</v>
      </c>
      <c r="AQ411" s="281">
        <f>IF(BS_CONTROLE[[#This Row],[KM - Fim]]=0, "-", BS_CONTROLE[[#This Row],[KM - Fim]])</f>
        <v>938.32500000000005</v>
      </c>
      <c r="AR411" s="237"/>
      <c r="AS411" s="237"/>
      <c r="AT411" s="237"/>
      <c r="AU411" s="237"/>
      <c r="AV411" s="237"/>
      <c r="AW411" s="237"/>
      <c r="AX411" s="38"/>
      <c r="AY411" s="308">
        <f>IF(D411="","*",IFERROR(IF(ISODD(COUNT(AS411:AX411)),"ERRO",SUM((AT411-AS411),(AV411-AU411),(AX411-AW411))),"ERRO"))</f>
        <v>0</v>
      </c>
      <c r="AZ411" s="13"/>
      <c r="BA411" s="71"/>
      <c r="BB411" s="10" t="str">
        <f>IFERROR(_xlfn.XLOOKUP(AI411, BS_ATIVIDADE[ATIVIDADE],BS_ATIVIDADE[UNIDADE] ), "*")</f>
        <v>BINÁRIO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82" t="str">
        <f>IF(BS_CONTROLE[[#This Row],[Responsavel pelo boletim]]=0, "-", BS_CONTROLE[[#This Row],[Responsavel pelo boletim]])</f>
        <v>Fernanda</v>
      </c>
      <c r="BG411" s="15"/>
      <c r="BH411" s="16"/>
      <c r="BI411" s="16"/>
      <c r="BJ411" s="301" t="s">
        <v>1821</v>
      </c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Produção e Intervalo</v>
      </c>
      <c r="BR411" s="18">
        <f>IF(OR(B411="",F411=""),"*",AY411/P411)</f>
        <v>0</v>
      </c>
      <c r="BS411" s="18">
        <f>IF(OR(B411="",F411=""),"*",BA411/Q411)</f>
        <v>0</v>
      </c>
      <c r="BT411" s="220" t="str">
        <f>IF(BN411="","",SUBSTITUTE(BM411," ","")&amp;SUBSTITUTE(BN411," ",""))</f>
        <v/>
      </c>
    </row>
    <row r="412" spans="1:72" hidden="1">
      <c r="A412" s="162" t="str">
        <f t="shared" ref="A412:A446" si="65">D412&amp;B412</f>
        <v/>
      </c>
      <c r="B412" s="163"/>
      <c r="C412" s="8" t="str">
        <f>IF(BS_CONTROLE[[#This Row],[DATA]]="","",WEEKNUM(BS_CONTROLE[[#This Row],[DATA]]))</f>
        <v/>
      </c>
      <c r="D412" s="51"/>
      <c r="E412" s="309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32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7" t="str">
        <f>IF(BS_CONTROLE[[#This Row],[Local - Partida]]=0, "-", BS_CONTROLE[[#This Row],[Local - Partida]])</f>
        <v>-</v>
      </c>
      <c r="AL412" s="297" t="str">
        <f>IF(BS_CONTROLE[[#This Row],[Local - Encerramento]]=0, "-", BS_CONTROLE[[#This Row],[Local - Encerramento]])</f>
        <v>-</v>
      </c>
      <c r="AM412" s="297" t="str">
        <f>IF(BS_CONTROLE[[#This Row],[Entre - Estações]]=0, "-", BS_CONTROLE[[#This Row],[Entre - Estações]])</f>
        <v>-</v>
      </c>
      <c r="AN412" s="297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0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1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 hidden="1">
      <c r="A413" s="162" t="str">
        <f t="shared" si="65"/>
        <v/>
      </c>
      <c r="B413" s="163"/>
      <c r="C413" s="8" t="str">
        <f>IF(BS_CONTROLE[[#This Row],[DATA]]="","",WEEKNUM(BS_CONTROLE[[#This Row],[DATA]]))</f>
        <v/>
      </c>
      <c r="D413" s="51"/>
      <c r="E413" s="309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32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7" t="str">
        <f>IF(BS_CONTROLE[[#This Row],[Local - Partida]]=0, "-", BS_CONTROLE[[#This Row],[Local - Partida]])</f>
        <v>-</v>
      </c>
      <c r="AL413" s="297" t="str">
        <f>IF(BS_CONTROLE[[#This Row],[Local - Encerramento]]=0, "-", BS_CONTROLE[[#This Row],[Local - Encerramento]])</f>
        <v>-</v>
      </c>
      <c r="AM413" s="297" t="str">
        <f>IF(BS_CONTROLE[[#This Row],[Entre - Estações]]=0, "-", BS_CONTROLE[[#This Row],[Entre - Estações]])</f>
        <v>-</v>
      </c>
      <c r="AN413" s="297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0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1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 hidden="1">
      <c r="A414" s="162" t="str">
        <f t="shared" si="65"/>
        <v/>
      </c>
      <c r="B414" s="163"/>
      <c r="C414" s="8" t="str">
        <f>IF(BS_CONTROLE[[#This Row],[DATA]]="","",WEEKNUM(BS_CONTROLE[[#This Row],[DATA]]))</f>
        <v/>
      </c>
      <c r="D414" s="51"/>
      <c r="E414" s="309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32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7" t="str">
        <f>IF(BS_CONTROLE[[#This Row],[Local - Partida]]=0, "-", BS_CONTROLE[[#This Row],[Local - Partida]])</f>
        <v>-</v>
      </c>
      <c r="AL414" s="297" t="str">
        <f>IF(BS_CONTROLE[[#This Row],[Local - Encerramento]]=0, "-", BS_CONTROLE[[#This Row],[Local - Encerramento]])</f>
        <v>-</v>
      </c>
      <c r="AM414" s="297" t="str">
        <f>IF(BS_CONTROLE[[#This Row],[Entre - Estações]]=0, "-", BS_CONTROLE[[#This Row],[Entre - Estações]])</f>
        <v>-</v>
      </c>
      <c r="AN414" s="297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0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1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 hidden="1">
      <c r="A415" s="162" t="str">
        <f t="shared" si="65"/>
        <v>W7146047</v>
      </c>
      <c r="B415" s="163">
        <v>46047</v>
      </c>
      <c r="C415" s="8">
        <f>IF(BS_CONTROLE[[#This Row],[DATA]]="","",WEEKNUM(BS_CONTROLE[[#This Row],[DATA]]))</f>
        <v>5</v>
      </c>
      <c r="D415" s="222" t="s">
        <v>848</v>
      </c>
      <c r="E415" s="309">
        <v>516</v>
      </c>
      <c r="F415" s="223" t="s">
        <v>785</v>
      </c>
      <c r="G415" s="154" t="str">
        <f>IF(D415="","*",VLOOKUP(F415,BS_ATIVIDADE[#All],3,FALSE))</f>
        <v>PEDRA</v>
      </c>
      <c r="H415" s="224" t="s">
        <v>77</v>
      </c>
      <c r="I415" s="224" t="s">
        <v>77</v>
      </c>
      <c r="J415" s="225">
        <v>98</v>
      </c>
      <c r="K415" s="225">
        <v>710</v>
      </c>
      <c r="L415" s="226">
        <v>707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9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15" s="224">
        <v>0.4375</v>
      </c>
      <c r="P415" s="224">
        <v>0.125</v>
      </c>
      <c r="Q415" s="226">
        <v>37</v>
      </c>
      <c r="R415" s="176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6" t="str">
        <f>IFERROR(_xlfn.XLOOKUP(J415, BASE_MAPA!$E$2:$E$359, BASE_MAPA!$J$2:$J$359), "ERRO")</f>
        <v>ALTO ARAGUAIA - RONDONOPOLIS</v>
      </c>
      <c r="V415" s="295" t="s">
        <v>1337</v>
      </c>
      <c r="W415" s="360" t="s">
        <v>1822</v>
      </c>
      <c r="X415" s="51" t="s">
        <v>972</v>
      </c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97" t="str">
        <f>IF(BS_CONTROLE[[#This Row],[Local - Partida]]=0, "-", BS_CONTROLE[[#This Row],[Local - Partida]])</f>
        <v>744TEX</v>
      </c>
      <c r="AL415" s="297" t="str">
        <f>IF(BS_CONTROLE[[#This Row],[Local - Encerramento]]=0, "-", BS_CONTROLE[[#This Row],[Local - Encerramento]])</f>
        <v>744TEX</v>
      </c>
      <c r="AM415" s="297" t="str">
        <f>IF(BS_CONTROLE[[#This Row],[Entre - Estações]]=0, "-", BS_CONTROLE[[#This Row],[Entre - Estações]])</f>
        <v>TAL-TSF</v>
      </c>
      <c r="AN415" s="297">
        <f>IF(BS_CONTROLE[[#This Row],[SB]]=0, "-", BS_CONTROLE[[#This Row],[SB]])</f>
        <v>699710</v>
      </c>
      <c r="AO415" s="280">
        <f>IF(BS_CONTROLE[[#This Row],[SUB]]=0, "-", BS_CONTROLE[[#This Row],[SUB]])</f>
        <v>98</v>
      </c>
      <c r="AP415" s="281">
        <f>IF(BS_CONTROLE[[#This Row],[KM - Inicio]]=0, "-", BS_CONTROLE[[#This Row],[KM - Inicio]])</f>
        <v>710</v>
      </c>
      <c r="AQ415" s="281">
        <f>IF(BS_CONTROLE[[#This Row],[KM - Fim]]=0, "-", BS_CONTROLE[[#This Row],[KM - Fim]])</f>
        <v>707</v>
      </c>
      <c r="AR415" s="298"/>
      <c r="AS415" s="298"/>
      <c r="AT415" s="298"/>
      <c r="AU415" s="298"/>
      <c r="AV415" s="298"/>
      <c r="AW415" s="298"/>
      <c r="AX415" s="159"/>
      <c r="AY415" s="308">
        <f>IF(D415="","*",IFERROR(IF(ISODD(COUNT(AS415:AX415)),"ERRO",SUM((AT415-AS415),(AV415-AU415),(AX415-AW415))),"ERRO"))</f>
        <v>0</v>
      </c>
      <c r="AZ415" s="157"/>
      <c r="BA415" s="233"/>
      <c r="BB415" s="176" t="str">
        <f>IFERROR(_xlfn.XLOOKUP(AI415, BS_ATIVIDADE[ATIVIDADE],BS_ATIVIDADE[UNIDADE] ), "*")</f>
        <v>VAGÕES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8" t="str">
        <f>IFERROR(_xlfn.XLOOKUP(AO415, BASE_MAPA!$E$2:$E$359, BASE_MAPA!$J$2:$J$359), "ERRO")</f>
        <v>ALTO ARAGUAIA - RONDONOPOLIS</v>
      </c>
      <c r="BF415" s="282" t="str">
        <f>IF(BS_CONTROLE[[#This Row],[Responsavel pelo boletim]]=0, "-", BS_CONTROLE[[#This Row],[Responsavel pelo boletim]])</f>
        <v>Camila</v>
      </c>
      <c r="BG415" s="183"/>
      <c r="BH415" s="184"/>
      <c r="BI415" s="184"/>
      <c r="BJ415" s="302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20" t="str">
        <f>IF(BN415="","",SUBSTITUTE(BM415," ","")&amp;SUBSTITUTE(BN415," ",""))</f>
        <v/>
      </c>
    </row>
    <row r="416" spans="1:72" hidden="1">
      <c r="A416" s="162" t="str">
        <f t="shared" si="65"/>
        <v/>
      </c>
      <c r="B416" s="163"/>
      <c r="C416" s="8" t="str">
        <f>IF(BS_CONTROLE[[#This Row],[DATA]]="","",WEEKNUM(BS_CONTROLE[[#This Row],[DATA]]))</f>
        <v/>
      </c>
      <c r="D416" s="51"/>
      <c r="E416" s="309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32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7" t="str">
        <f>IF(BS_CONTROLE[[#This Row],[Local - Partida]]=0, "-", BS_CONTROLE[[#This Row],[Local - Partida]])</f>
        <v>-</v>
      </c>
      <c r="AL416" s="297" t="str">
        <f>IF(BS_CONTROLE[[#This Row],[Local - Encerramento]]=0, "-", BS_CONTROLE[[#This Row],[Local - Encerramento]])</f>
        <v>-</v>
      </c>
      <c r="AM416" s="297" t="str">
        <f>IF(BS_CONTROLE[[#This Row],[Entre - Estações]]=0, "-", BS_CONTROLE[[#This Row],[Entre - Estações]])</f>
        <v>-</v>
      </c>
      <c r="AN416" s="297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0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1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 hidden="1">
      <c r="A417" s="162" t="str">
        <f t="shared" si="65"/>
        <v/>
      </c>
      <c r="B417" s="163"/>
      <c r="C417" s="8" t="str">
        <f>IF(BS_CONTROLE[[#This Row],[DATA]]="","",WEEKNUM(BS_CONTROLE[[#This Row],[DATA]]))</f>
        <v/>
      </c>
      <c r="D417" s="51"/>
      <c r="E417" s="309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32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7" t="str">
        <f>IF(BS_CONTROLE[[#This Row],[Local - Partida]]=0, "-", BS_CONTROLE[[#This Row],[Local - Partida]])</f>
        <v>-</v>
      </c>
      <c r="AL417" s="297" t="str">
        <f>IF(BS_CONTROLE[[#This Row],[Local - Encerramento]]=0, "-", BS_CONTROLE[[#This Row],[Local - Encerramento]])</f>
        <v>-</v>
      </c>
      <c r="AM417" s="297" t="str">
        <f>IF(BS_CONTROLE[[#This Row],[Entre - Estações]]=0, "-", BS_CONTROLE[[#This Row],[Entre - Estações]])</f>
        <v>-</v>
      </c>
      <c r="AN417" s="297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298"/>
      <c r="AS417" s="298"/>
      <c r="AT417" s="298"/>
      <c r="AU417" s="237"/>
      <c r="AV417" s="237"/>
      <c r="AW417" s="237"/>
      <c r="AX417" s="38"/>
      <c r="AY417" s="30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1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 hidden="1">
      <c r="A418" s="162" t="str">
        <f t="shared" si="65"/>
        <v>V8646047</v>
      </c>
      <c r="B418" s="163">
        <v>46047</v>
      </c>
      <c r="C418" s="8">
        <f>IF(BS_CONTROLE[[#This Row],[DATA]]="","",WEEKNUM(BS_CONTROLE[[#This Row],[DATA]]))</f>
        <v>5</v>
      </c>
      <c r="D418" s="51" t="s">
        <v>813</v>
      </c>
      <c r="E418" s="309">
        <v>519</v>
      </c>
      <c r="F418" s="167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0.25</v>
      </c>
      <c r="Q418" s="83">
        <v>3360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6" t="str">
        <f>IFERROR(_xlfn.XLOOKUP(J418, BASE_MAPA!$E$2:$E$359, BASE_MAPA!$J$2:$J$359), "ERRO")</f>
        <v>ALTO ARAGUAIA - RONDONOPOLIS</v>
      </c>
      <c r="V418" s="294" t="s">
        <v>1262</v>
      </c>
      <c r="W418" s="327" t="s">
        <v>1823</v>
      </c>
      <c r="X418" s="51" t="s">
        <v>972</v>
      </c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97" t="str">
        <f>IF(BS_CONTROLE[[#This Row],[Local - Partida]]=0, "-", BS_CONTROLE[[#This Row],[Local - Partida]])</f>
        <v>TSF</v>
      </c>
      <c r="AL418" s="297" t="str">
        <f>IF(BS_CONTROLE[[#This Row],[Local - Encerramento]]=0, "-", BS_CONTROLE[[#This Row],[Local - Encerramento]])</f>
        <v>TSF</v>
      </c>
      <c r="AM418" s="297" t="str">
        <f>IF(BS_CONTROLE[[#This Row],[Entre - Estações]]=0, "-", BS_CONTROLE[[#This Row],[Entre - Estações]])</f>
        <v>TAL-TSF</v>
      </c>
      <c r="AN418" s="297" t="str">
        <f>IF(BS_CONTROLE[[#This Row],[SB]]=0, "-", BS_CONTROLE[[#This Row],[SB]])</f>
        <v>710TSF</v>
      </c>
      <c r="AO418" s="280">
        <f>IF(BS_CONTROLE[[#This Row],[SUB]]=0, "-", BS_CONTROLE[[#This Row],[SUB]])</f>
        <v>98</v>
      </c>
      <c r="AP418" s="281">
        <f>IF(BS_CONTROLE[[#This Row],[KM - Inicio]]=0, "-", BS_CONTROLE[[#This Row],[KM - Inicio]])</f>
        <v>712</v>
      </c>
      <c r="AQ418" s="281">
        <f>IF(BS_CONTROLE[[#This Row],[KM - Fim]]=0, "-", BS_CONTROLE[[#This Row],[KM - Fim]])</f>
        <v>716</v>
      </c>
      <c r="AR418" s="298"/>
      <c r="AS418" s="298"/>
      <c r="AT418" s="298"/>
      <c r="AU418" s="237"/>
      <c r="AV418" s="237"/>
      <c r="AW418" s="237"/>
      <c r="AX418" s="38"/>
      <c r="AY418" s="308">
        <f>IF(D418="","*",IFERROR(IF(ISODD(COUNT(AS418:AX418)),"ERRO",SUM((AT418-AS418),(AV418-AU418),(AX418-AW418))),"ERRO"))</f>
        <v>0</v>
      </c>
      <c r="AZ418" s="13"/>
      <c r="BA418" s="71"/>
      <c r="BB418" s="10" t="str">
        <f>IFERROR(_xlfn.XLOOKUP(AI418, BS_ATIVIDADE[ATIVIDADE],BS_ATIVIDADE[UNIDADE] ), "*")</f>
        <v>M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8" t="str">
        <f>IFERROR(_xlfn.XLOOKUP(AO418, BASE_MAPA!$E$2:$E$359, BASE_MAPA!$J$2:$J$359), "ERRO")</f>
        <v>ALTO ARAGUAIA - RONDONOPOLIS</v>
      </c>
      <c r="BF418" s="282" t="str">
        <f>IF(BS_CONTROLE[[#This Row],[Responsavel pelo boletim]]=0, "-", BS_CONTROLE[[#This Row],[Responsavel pelo boletim]])</f>
        <v>Saulo</v>
      </c>
      <c r="BG418" s="15"/>
      <c r="BH418" s="16"/>
      <c r="BI418" s="16"/>
      <c r="BJ418" s="301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Produção e Intervalo</v>
      </c>
      <c r="BR418" s="18">
        <f>IF(OR(B418="",F418=""),"*",AY418/P418)</f>
        <v>0</v>
      </c>
      <c r="BS418" s="18">
        <f>IF(OR(B418="",F418=""),"*",BA418/Q418)</f>
        <v>0</v>
      </c>
      <c r="BT418" s="220" t="str">
        <f>IF(BN418="","",SUBSTITUTE(BM418," ","")&amp;SUBSTITUTE(BN418," ",""))</f>
        <v/>
      </c>
    </row>
    <row r="419" spans="1:72" hidden="1">
      <c r="A419" s="162" t="str">
        <f t="shared" si="65"/>
        <v/>
      </c>
      <c r="B419" s="163"/>
      <c r="C419" s="8" t="str">
        <f>IF(BS_CONTROLE[[#This Row],[DATA]]="","",WEEKNUM(BS_CONTROLE[[#This Row],[DATA]]))</f>
        <v/>
      </c>
      <c r="D419" s="51"/>
      <c r="E419" s="309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32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7" t="str">
        <f>IF(BS_CONTROLE[[#This Row],[Local - Partida]]=0, "-", BS_CONTROLE[[#This Row],[Local - Partida]])</f>
        <v>-</v>
      </c>
      <c r="AL419" s="297" t="str">
        <f>IF(BS_CONTROLE[[#This Row],[Local - Encerramento]]=0, "-", BS_CONTROLE[[#This Row],[Local - Encerramento]])</f>
        <v>-</v>
      </c>
      <c r="AM419" s="297" t="str">
        <f>IF(BS_CONTROLE[[#This Row],[Entre - Estações]]=0, "-", BS_CONTROLE[[#This Row],[Entre - Estações]])</f>
        <v>-</v>
      </c>
      <c r="AN419" s="297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298"/>
      <c r="AS419" s="298"/>
      <c r="AT419" s="298"/>
      <c r="AU419" s="237"/>
      <c r="AV419" s="237"/>
      <c r="AW419" s="237"/>
      <c r="AX419" s="38"/>
      <c r="AY419" s="30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1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 hidden="1">
      <c r="A420" s="162" t="str">
        <f t="shared" si="65"/>
        <v>E1446047</v>
      </c>
      <c r="B420" s="163">
        <v>46047</v>
      </c>
      <c r="C420" s="8">
        <f>IF(BS_CONTROLE[[#This Row],[DATA]]="","",WEEKNUM(BS_CONTROLE[[#This Row],[DATA]]))</f>
        <v>5</v>
      </c>
      <c r="D420" s="51" t="s">
        <v>748</v>
      </c>
      <c r="E420" s="310">
        <v>521</v>
      </c>
      <c r="F420" s="167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9" t="s">
        <v>1824</v>
      </c>
      <c r="N420" s="199" t="s">
        <v>1825</v>
      </c>
      <c r="O420" s="142">
        <v>0.70833333333333337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6" t="str">
        <f>IFERROR(_xlfn.XLOOKUP(J420, BASE_MAPA!$E$2:$E$359, BASE_MAPA!$J$2:$J$359), "ERRO")</f>
        <v>PORTO NACIONAL - OURO VERDE</v>
      </c>
      <c r="V420" s="294" t="s">
        <v>1443</v>
      </c>
      <c r="W420" s="327" t="s">
        <v>1826</v>
      </c>
      <c r="X420" s="51" t="s">
        <v>972</v>
      </c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97" t="str">
        <f>IF(BS_CONTROLE[[#This Row],[Local - Partida]]=0, "-", BS_CONTROLE[[#This Row],[Local - Partida]])</f>
        <v>PGU</v>
      </c>
      <c r="AL420" s="297" t="str">
        <f>IF(BS_CONTROLE[[#This Row],[Local - Encerramento]]=0, "-", BS_CONTROLE[[#This Row],[Local - Encerramento]])</f>
        <v>PPN</v>
      </c>
      <c r="AM420" s="297" t="str">
        <f>IF(BS_CONTROLE[[#This Row],[Entre - Estações]]=0, "-", BS_CONTROLE[[#This Row],[Entre - Estações]])</f>
        <v>PGU-PPN</v>
      </c>
      <c r="AN420" s="297" t="str">
        <f>IF(BS_CONTROLE[[#This Row],[SB]]=0, "-", BS_CONTROLE[[#This Row],[SB]])</f>
        <v>PGUPPN</v>
      </c>
      <c r="AO420" s="280">
        <f>IF(BS_CONTROLE[[#This Row],[SUB]]=0, "-", BS_CONTROLE[[#This Row],[SUB]])</f>
        <v>101</v>
      </c>
      <c r="AP420" s="281">
        <f>IF(BS_CONTROLE[[#This Row],[KM - Inicio]]=0, "-", BS_CONTROLE[[#This Row],[KM - Inicio]])</f>
        <v>938.32500000000005</v>
      </c>
      <c r="AQ420" s="281">
        <f>IF(BS_CONTROLE[[#This Row],[KM - Fim]]=0, "-", BS_CONTROLE[[#This Row],[KM - Fim]])</f>
        <v>719.92</v>
      </c>
      <c r="AR420" s="298"/>
      <c r="AS420" s="298"/>
      <c r="AT420" s="298"/>
      <c r="AU420" s="237"/>
      <c r="AV420" s="237"/>
      <c r="AW420" s="237"/>
      <c r="AX420" s="38"/>
      <c r="AY420" s="308">
        <f>IF(D420="","*",IFERROR(IF(ISODD(COUNT(AS420:AX420)),"ERRO",SUM((AT420-AS420),(AV420-AU420),(AX420-AW420))),"ERRO"))</f>
        <v>0</v>
      </c>
      <c r="AZ420" s="13"/>
      <c r="BA420" s="71"/>
      <c r="BB420" s="10" t="str">
        <f>IFERROR(_xlfn.XLOOKUP(AI420, BS_ATIVIDADE[ATIVIDADE],BS_ATIVIDADE[UNIDADE] ), "*")</f>
        <v>BINÁRIO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8" t="str">
        <f>IFERROR(_xlfn.XLOOKUP(AO420, BASE_MAPA!$E$2:$E$359, BASE_MAPA!$J$2:$J$359), "ERRO")</f>
        <v>PORTO NACIONAL - OURO VERDE</v>
      </c>
      <c r="BF420" s="282" t="str">
        <f>IF(BS_CONTROLE[[#This Row],[Responsavel pelo boletim]]=0, "-", BS_CONTROLE[[#This Row],[Responsavel pelo boletim]])</f>
        <v>Fernanda</v>
      </c>
      <c r="BG420" s="15"/>
      <c r="BH420" s="16"/>
      <c r="BI420" s="16"/>
      <c r="BJ420" s="301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Produção e Intervalo</v>
      </c>
      <c r="BR420" s="18">
        <f>IF(OR(B420="",F420=""),"*",AY420/P420)</f>
        <v>0</v>
      </c>
      <c r="BS420" s="18">
        <f>IF(OR(B420="",F420=""),"*",BA420/Q420)</f>
        <v>0</v>
      </c>
      <c r="BT420" s="220" t="str">
        <f>IF(BN420="","",SUBSTITUTE(BM420," ","")&amp;SUBSTITUTE(BN420," ",""))</f>
        <v/>
      </c>
    </row>
    <row r="421" spans="1:72" hidden="1">
      <c r="A421" s="162" t="str">
        <f t="shared" si="65"/>
        <v/>
      </c>
      <c r="B421" s="163"/>
      <c r="C421" s="8" t="str">
        <f>IF(BS_CONTROLE[[#This Row],[DATA]]="","",WEEKNUM(BS_CONTROLE[[#This Row],[DATA]]))</f>
        <v/>
      </c>
      <c r="D421" s="51"/>
      <c r="E421" s="309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32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7" t="str">
        <f>IF(BS_CONTROLE[[#This Row],[Local - Partida]]=0, "-", BS_CONTROLE[[#This Row],[Local - Partida]])</f>
        <v>-</v>
      </c>
      <c r="AL421" s="297" t="str">
        <f>IF(BS_CONTROLE[[#This Row],[Local - Encerramento]]=0, "-", BS_CONTROLE[[#This Row],[Local - Encerramento]])</f>
        <v>-</v>
      </c>
      <c r="AM421" s="297" t="str">
        <f>IF(BS_CONTROLE[[#This Row],[Entre - Estações]]=0, "-", BS_CONTROLE[[#This Row],[Entre - Estações]])</f>
        <v>-</v>
      </c>
      <c r="AN421" s="297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298"/>
      <c r="AS421" s="298"/>
      <c r="AT421" s="298"/>
      <c r="AU421" s="237"/>
      <c r="AV421" s="237"/>
      <c r="AW421" s="237"/>
      <c r="AX421" s="38"/>
      <c r="AY421" s="30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1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 hidden="1">
      <c r="A422" s="162" t="str">
        <f t="shared" si="65"/>
        <v/>
      </c>
      <c r="B422" s="163"/>
      <c r="C422" s="8" t="str">
        <f>IF(BS_CONTROLE[[#This Row],[DATA]]="","",WEEKNUM(BS_CONTROLE[[#This Row],[DATA]]))</f>
        <v/>
      </c>
      <c r="D422" s="51"/>
      <c r="E422" s="309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32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7" t="str">
        <f>IF(BS_CONTROLE[[#This Row],[Local - Partida]]=0, "-", BS_CONTROLE[[#This Row],[Local - Partida]])</f>
        <v>-</v>
      </c>
      <c r="AL422" s="297" t="str">
        <f>IF(BS_CONTROLE[[#This Row],[Local - Encerramento]]=0, "-", BS_CONTROLE[[#This Row],[Local - Encerramento]])</f>
        <v>-</v>
      </c>
      <c r="AM422" s="297" t="str">
        <f>IF(BS_CONTROLE[[#This Row],[Entre - Estações]]=0, "-", BS_CONTROLE[[#This Row],[Entre - Estações]])</f>
        <v>-</v>
      </c>
      <c r="AN422" s="297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298"/>
      <c r="AS422" s="298"/>
      <c r="AT422" s="298"/>
      <c r="AU422" s="237"/>
      <c r="AV422" s="237"/>
      <c r="AW422" s="237"/>
      <c r="AX422" s="38"/>
      <c r="AY422" s="30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1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 hidden="1">
      <c r="A423" s="162" t="str">
        <f t="shared" si="65"/>
        <v/>
      </c>
      <c r="B423" s="163"/>
      <c r="C423" s="8" t="str">
        <f>IF(BS_CONTROLE[[#This Row],[DATA]]="","",WEEKNUM(BS_CONTROLE[[#This Row],[DATA]]))</f>
        <v/>
      </c>
      <c r="D423" s="51"/>
      <c r="E423" s="309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32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7" t="str">
        <f>IF(BS_CONTROLE[[#This Row],[Local - Partida]]=0, "-", BS_CONTROLE[[#This Row],[Local - Partida]])</f>
        <v>-</v>
      </c>
      <c r="AL423" s="297" t="str">
        <f>IF(BS_CONTROLE[[#This Row],[Local - Encerramento]]=0, "-", BS_CONTROLE[[#This Row],[Local - Encerramento]])</f>
        <v>-</v>
      </c>
      <c r="AM423" s="297" t="str">
        <f>IF(BS_CONTROLE[[#This Row],[Entre - Estações]]=0, "-", BS_CONTROLE[[#This Row],[Entre - Estações]])</f>
        <v>-</v>
      </c>
      <c r="AN423" s="297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298"/>
      <c r="AS423" s="298"/>
      <c r="AT423" s="298"/>
      <c r="AU423" s="237"/>
      <c r="AV423" s="237"/>
      <c r="AW423" s="237"/>
      <c r="AX423" s="38"/>
      <c r="AY423" s="30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1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 hidden="1">
      <c r="A424" s="162" t="str">
        <f t="shared" si="65"/>
        <v>V8646048</v>
      </c>
      <c r="B424" s="163">
        <v>46048</v>
      </c>
      <c r="C424" s="8">
        <f>IF(BS_CONTROLE[[#This Row],[DATA]]="","",WEEKNUM(BS_CONTROLE[[#This Row],[DATA]]))</f>
        <v>5</v>
      </c>
      <c r="D424" s="51" t="s">
        <v>813</v>
      </c>
      <c r="E424" s="309">
        <v>525</v>
      </c>
      <c r="F424" s="167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712</v>
      </c>
      <c r="L424" s="83">
        <v>716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6" t="str">
        <f>IFERROR(_xlfn.XLOOKUP(J424, BASE_MAPA!$E$2:$E$359, BASE_MAPA!$J$2:$J$359), "ERRO")</f>
        <v>ALTO ARAGUAIA - RONDONOPOLIS</v>
      </c>
      <c r="V424" s="294" t="s">
        <v>1262</v>
      </c>
      <c r="W424" s="327" t="s">
        <v>1229</v>
      </c>
      <c r="X424" s="51" t="s">
        <v>967</v>
      </c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97" t="str">
        <f>IF(BS_CONTROLE[[#This Row],[Local - Partida]]=0, "-", BS_CONTROLE[[#This Row],[Local - Partida]])</f>
        <v>TSF</v>
      </c>
      <c r="AL424" s="297" t="str">
        <f>IF(BS_CONTROLE[[#This Row],[Local - Encerramento]]=0, "-", BS_CONTROLE[[#This Row],[Local - Encerramento]])</f>
        <v>TSF</v>
      </c>
      <c r="AM424" s="297" t="str">
        <f>IF(BS_CONTROLE[[#This Row],[Entre - Estações]]=0, "-", BS_CONTROLE[[#This Row],[Entre - Estações]])</f>
        <v>TAL-TSF</v>
      </c>
      <c r="AN424" s="297" t="str">
        <f>IF(BS_CONTROLE[[#This Row],[SB]]=0, "-", BS_CONTROLE[[#This Row],[SB]])</f>
        <v>710TSF</v>
      </c>
      <c r="AO424" s="280">
        <f>IF(BS_CONTROLE[[#This Row],[SUB]]=0, "-", BS_CONTROLE[[#This Row],[SUB]])</f>
        <v>98</v>
      </c>
      <c r="AP424" s="281">
        <f>IF(BS_CONTROLE[[#This Row],[KM - Inicio]]=0, "-", BS_CONTROLE[[#This Row],[KM - Inicio]])</f>
        <v>712</v>
      </c>
      <c r="AQ424" s="281">
        <f>IF(BS_CONTROLE[[#This Row],[KM - Fim]]=0, "-", BS_CONTROLE[[#This Row],[KM - Fim]])</f>
        <v>716</v>
      </c>
      <c r="AR424" s="298"/>
      <c r="AS424" s="298"/>
      <c r="AT424" s="298"/>
      <c r="AU424" s="237"/>
      <c r="AV424" s="237"/>
      <c r="AW424" s="237"/>
      <c r="AX424" s="38"/>
      <c r="AY424" s="308">
        <f>IF(D424="","*",IFERROR(IF(ISODD(COUNT(AS424:AX424)),"ERRO",SUM((AT424-AS424),(AV424-AU424),(AX424-AW424))),"ERRO"))</f>
        <v>0</v>
      </c>
      <c r="AZ424" s="13"/>
      <c r="BA424" s="71"/>
      <c r="BB424" s="10" t="str">
        <f>IFERROR(_xlfn.XLOOKUP(AI424, BS_ATIVIDADE[ATIVIDADE],BS_ATIVIDADE[UNIDADE] ), "*")</f>
        <v>M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8" t="str">
        <f>IFERROR(_xlfn.XLOOKUP(AO424, BASE_MAPA!$E$2:$E$359, BASE_MAPA!$J$2:$J$359), "ERRO")</f>
        <v>ALTO ARAGUAIA - RONDONOPOLIS</v>
      </c>
      <c r="BF424" s="282" t="str">
        <f>IF(BS_CONTROLE[[#This Row],[Responsavel pelo boletim]]=0, "-", BS_CONTROLE[[#This Row],[Responsavel pelo boletim]])</f>
        <v>Saulo</v>
      </c>
      <c r="BG424" s="15"/>
      <c r="BH424" s="16"/>
      <c r="BI424" s="16"/>
      <c r="BJ424" s="301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Produção e Intervalo</v>
      </c>
      <c r="BR424" s="18">
        <f>IF(OR(B424="",F424=""),"*",AY424/P424)</f>
        <v>0</v>
      </c>
      <c r="BS424" s="18">
        <f>IF(OR(B424="",F424=""),"*",BA424/Q424)</f>
        <v>0</v>
      </c>
      <c r="BT424" s="220" t="str">
        <f>IF(BN424="","",SUBSTITUTE(BM424," ","")&amp;SUBSTITUTE(BN424," ",""))</f>
        <v/>
      </c>
    </row>
    <row r="425" spans="1:72" hidden="1">
      <c r="A425" s="162" t="str">
        <f t="shared" si="65"/>
        <v/>
      </c>
      <c r="B425" s="163"/>
      <c r="C425" s="8" t="str">
        <f>IF(BS_CONTROLE[[#This Row],[DATA]]="","",WEEKNUM(BS_CONTROLE[[#This Row],[DATA]]))</f>
        <v/>
      </c>
      <c r="D425" s="51"/>
      <c r="E425" s="309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32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7" t="str">
        <f>IF(BS_CONTROLE[[#This Row],[Local - Partida]]=0, "-", BS_CONTROLE[[#This Row],[Local - Partida]])</f>
        <v>-</v>
      </c>
      <c r="AL425" s="297" t="str">
        <f>IF(BS_CONTROLE[[#This Row],[Local - Encerramento]]=0, "-", BS_CONTROLE[[#This Row],[Local - Encerramento]])</f>
        <v>-</v>
      </c>
      <c r="AM425" s="297" t="str">
        <f>IF(BS_CONTROLE[[#This Row],[Entre - Estações]]=0, "-", BS_CONTROLE[[#This Row],[Entre - Estações]])</f>
        <v>-</v>
      </c>
      <c r="AN425" s="297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298"/>
      <c r="AS425" s="298"/>
      <c r="AT425" s="298"/>
      <c r="AU425" s="237"/>
      <c r="AV425" s="237"/>
      <c r="AW425" s="237"/>
      <c r="AX425" s="38"/>
      <c r="AY425" s="30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1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 hidden="1">
      <c r="A426" s="162" t="str">
        <f t="shared" si="65"/>
        <v>W7146048</v>
      </c>
      <c r="B426" s="163">
        <v>46048</v>
      </c>
      <c r="C426" s="8">
        <f>IF(BS_CONTROLE[[#This Row],[DATA]]="","",WEEKNUM(BS_CONTROLE[[#This Row],[DATA]]))</f>
        <v>5</v>
      </c>
      <c r="D426" s="51" t="s">
        <v>848</v>
      </c>
      <c r="E426" s="309">
        <v>527</v>
      </c>
      <c r="F426" s="167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77</v>
      </c>
      <c r="J426" s="37">
        <v>98</v>
      </c>
      <c r="K426" s="37">
        <v>707</v>
      </c>
      <c r="L426" s="83">
        <v>704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9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26" s="142">
        <v>0.41666666666666669</v>
      </c>
      <c r="P426" s="142">
        <v>0.125</v>
      </c>
      <c r="Q426" s="83">
        <v>37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6" t="str">
        <f>IFERROR(_xlfn.XLOOKUP(J426, BASE_MAPA!$E$2:$E$359, BASE_MAPA!$J$2:$J$359), "ERRO")</f>
        <v>ALTO ARAGUAIA - RONDONOPOLIS</v>
      </c>
      <c r="V426" s="294" t="s">
        <v>1337</v>
      </c>
      <c r="W426" s="327" t="s">
        <v>1822</v>
      </c>
      <c r="X426" s="51" t="s">
        <v>967</v>
      </c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97" t="str">
        <f>IF(BS_CONTROLE[[#This Row],[Local - Partida]]=0, "-", BS_CONTROLE[[#This Row],[Local - Partida]])</f>
        <v>744TEX</v>
      </c>
      <c r="AL426" s="297" t="str">
        <f>IF(BS_CONTROLE[[#This Row],[Local - Encerramento]]=0, "-", BS_CONTROLE[[#This Row],[Local - Encerramento]])</f>
        <v>744TEX</v>
      </c>
      <c r="AM426" s="297" t="str">
        <f>IF(BS_CONTROLE[[#This Row],[Entre - Estações]]=0, "-", BS_CONTROLE[[#This Row],[Entre - Estações]])</f>
        <v>TAL-TSF</v>
      </c>
      <c r="AN426" s="297">
        <f>IF(BS_CONTROLE[[#This Row],[SB]]=0, "-", BS_CONTROLE[[#This Row],[SB]])</f>
        <v>699710</v>
      </c>
      <c r="AO426" s="280">
        <f>IF(BS_CONTROLE[[#This Row],[SUB]]=0, "-", BS_CONTROLE[[#This Row],[SUB]])</f>
        <v>98</v>
      </c>
      <c r="AP426" s="281">
        <f>IF(BS_CONTROLE[[#This Row],[KM - Inicio]]=0, "-", BS_CONTROLE[[#This Row],[KM - Inicio]])</f>
        <v>707</v>
      </c>
      <c r="AQ426" s="281">
        <f>IF(BS_CONTROLE[[#This Row],[KM - Fim]]=0, "-", BS_CONTROLE[[#This Row],[KM - Fim]])</f>
        <v>704</v>
      </c>
      <c r="AR426" s="298"/>
      <c r="AS426" s="298"/>
      <c r="AT426" s="298"/>
      <c r="AU426" s="237"/>
      <c r="AV426" s="237"/>
      <c r="AW426" s="237"/>
      <c r="AX426" s="38"/>
      <c r="AY426" s="308">
        <f>IF(D426="","*",IFERROR(IF(ISODD(COUNT(AS426:AX426)),"ERRO",SUM((AT426-AS426),(AV426-AU426),(AX426-AW426))),"ERRO"))</f>
        <v>0</v>
      </c>
      <c r="AZ426" s="13"/>
      <c r="BA426" s="71"/>
      <c r="BB426" s="10" t="str">
        <f>IFERROR(_xlfn.XLOOKUP(AI426, BS_ATIVIDADE[ATIVIDADE],BS_ATIVIDADE[UNIDADE] ), "*")</f>
        <v>VAGÕES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8" t="str">
        <f>IFERROR(_xlfn.XLOOKUP(AO426, BASE_MAPA!$E$2:$E$359, BASE_MAPA!$J$2:$J$359), "ERRO")</f>
        <v>ALTO ARAGUAIA - RONDONOPOLIS</v>
      </c>
      <c r="BF426" s="282" t="str">
        <f>IF(BS_CONTROLE[[#This Row],[Responsavel pelo boletim]]=0, "-", BS_CONTROLE[[#This Row],[Responsavel pelo boletim]])</f>
        <v>Camila</v>
      </c>
      <c r="BG426" s="15"/>
      <c r="BH426" s="16"/>
      <c r="BI426" s="16"/>
      <c r="BJ426" s="301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20" t="str">
        <f>IF(BN426="","",SUBSTITUTE(BM426," ","")&amp;SUBSTITUTE(BN426," ",""))</f>
        <v/>
      </c>
    </row>
    <row r="427" spans="1:72" hidden="1">
      <c r="A427" s="162" t="str">
        <f t="shared" si="65"/>
        <v/>
      </c>
      <c r="B427" s="163"/>
      <c r="C427" s="8" t="str">
        <f>IF(BS_CONTROLE[[#This Row],[DATA]]="","",WEEKNUM(BS_CONTROLE[[#This Row],[DATA]]))</f>
        <v/>
      </c>
      <c r="D427" s="51"/>
      <c r="E427" s="309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32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7" t="str">
        <f>IF(BS_CONTROLE[[#This Row],[Local - Partida]]=0, "-", BS_CONTROLE[[#This Row],[Local - Partida]])</f>
        <v>-</v>
      </c>
      <c r="AL427" s="297" t="str">
        <f>IF(BS_CONTROLE[[#This Row],[Local - Encerramento]]=0, "-", BS_CONTROLE[[#This Row],[Local - Encerramento]])</f>
        <v>-</v>
      </c>
      <c r="AM427" s="297" t="str">
        <f>IF(BS_CONTROLE[[#This Row],[Entre - Estações]]=0, "-", BS_CONTROLE[[#This Row],[Entre - Estações]])</f>
        <v>-</v>
      </c>
      <c r="AN427" s="297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298"/>
      <c r="AS427" s="298"/>
      <c r="AT427" s="298"/>
      <c r="AU427" s="237"/>
      <c r="AV427" s="237"/>
      <c r="AW427" s="237"/>
      <c r="AX427" s="38"/>
      <c r="AY427" s="30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1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 hidden="1">
      <c r="A428" s="162" t="str">
        <f t="shared" si="65"/>
        <v/>
      </c>
      <c r="B428" s="163"/>
      <c r="C428" s="8" t="str">
        <f>IF(BS_CONTROLE[[#This Row],[DATA]]="","",WEEKNUM(BS_CONTROLE[[#This Row],[DATA]]))</f>
        <v/>
      </c>
      <c r="D428" s="51"/>
      <c r="E428" s="309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32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7" t="str">
        <f>IF(BS_CONTROLE[[#This Row],[Local - Partida]]=0, "-", BS_CONTROLE[[#This Row],[Local - Partida]])</f>
        <v>-</v>
      </c>
      <c r="AL428" s="297" t="str">
        <f>IF(BS_CONTROLE[[#This Row],[Local - Encerramento]]=0, "-", BS_CONTROLE[[#This Row],[Local - Encerramento]])</f>
        <v>-</v>
      </c>
      <c r="AM428" s="297" t="str">
        <f>IF(BS_CONTROLE[[#This Row],[Entre - Estações]]=0, "-", BS_CONTROLE[[#This Row],[Entre - Estações]])</f>
        <v>-</v>
      </c>
      <c r="AN428" s="297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298"/>
      <c r="AS428" s="298"/>
      <c r="AT428" s="298"/>
      <c r="AU428" s="237"/>
      <c r="AV428" s="237"/>
      <c r="AW428" s="237"/>
      <c r="AX428" s="38"/>
      <c r="AY428" s="30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1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 hidden="1">
      <c r="A429" s="162" t="str">
        <f t="shared" si="65"/>
        <v>A6046048</v>
      </c>
      <c r="B429" s="163">
        <v>46048</v>
      </c>
      <c r="C429" s="8">
        <f>IF(BS_CONTROLE[[#This Row],[DATA]]="","",WEEKNUM(BS_CONTROLE[[#This Row],[DATA]]))</f>
        <v>5</v>
      </c>
      <c r="D429" s="51" t="s">
        <v>705</v>
      </c>
      <c r="E429" s="309">
        <v>530</v>
      </c>
      <c r="F429" s="167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1288</v>
      </c>
      <c r="J429" s="37">
        <v>74</v>
      </c>
      <c r="K429" s="37">
        <v>291</v>
      </c>
      <c r="L429" s="83">
        <v>1</v>
      </c>
      <c r="M429" s="199" t="s">
        <v>1467</v>
      </c>
      <c r="N429" s="199" t="s">
        <v>1827</v>
      </c>
      <c r="O429" s="142">
        <v>0.35416666666666669</v>
      </c>
      <c r="P429" s="142">
        <v>4.1666666666666664E-2</v>
      </c>
      <c r="Q429" s="83">
        <v>290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9" s="156" t="str">
        <f>IFERROR(_xlfn.XLOOKUP(J429, BASE_MAPA!$E$2:$E$359, BASE_MAPA!$J$2:$J$359), "ERRO")</f>
        <v>MARCO INICIAL - ALTO ARAGUAIA</v>
      </c>
      <c r="V429" s="294" t="s">
        <v>1284</v>
      </c>
      <c r="W429" s="327" t="s">
        <v>1290</v>
      </c>
      <c r="X429" s="51" t="s">
        <v>972</v>
      </c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97" t="str">
        <f>IF(BS_CONTROLE[[#This Row],[Local - Partida]]=0, "-", BS_CONTROLE[[#This Row],[Local - Partida]])</f>
        <v>TCS</v>
      </c>
      <c r="AL429" s="297" t="str">
        <f>IF(BS_CONTROLE[[#This Row],[Local - Encerramento]]=0, "-", BS_CONTROLE[[#This Row],[Local - Encerramento]])</f>
        <v>TMI</v>
      </c>
      <c r="AM429" s="297" t="str">
        <f>IF(BS_CONTROLE[[#This Row],[Entre - Estações]]=0, "-", BS_CONTROLE[[#This Row],[Entre - Estações]])</f>
        <v>TCS-TMI</v>
      </c>
      <c r="AN429" s="297" t="str">
        <f>IF(BS_CONTROLE[[#This Row],[SB]]=0, "-", BS_CONTROLE[[#This Row],[SB]])</f>
        <v>TCSTMI</v>
      </c>
      <c r="AO429" s="280">
        <f>IF(BS_CONTROLE[[#This Row],[SUB]]=0, "-", BS_CONTROLE[[#This Row],[SUB]])</f>
        <v>74</v>
      </c>
      <c r="AP429" s="281">
        <f>IF(BS_CONTROLE[[#This Row],[KM - Inicio]]=0, "-", BS_CONTROLE[[#This Row],[KM - Inicio]])</f>
        <v>291</v>
      </c>
      <c r="AQ429" s="281">
        <f>IF(BS_CONTROLE[[#This Row],[KM - Fim]]=0, "-", BS_CONTROLE[[#This Row],[KM - Fim]])</f>
        <v>1</v>
      </c>
      <c r="AR429" s="298"/>
      <c r="AS429" s="298"/>
      <c r="AT429" s="298"/>
      <c r="AU429" s="237"/>
      <c r="AV429" s="237"/>
      <c r="AW429" s="237"/>
      <c r="AX429" s="38"/>
      <c r="AY429" s="308">
        <f>IF(D429="","*",IFERROR(IF(ISODD(COUNT(AS429:AX429)),"ERRO",SUM((AT429-AS429),(AV429-AU429),(AX429-AW429))),"ERRO"))</f>
        <v>0</v>
      </c>
      <c r="AZ429" s="13"/>
      <c r="BA429" s="71"/>
      <c r="BB429" s="10" t="str">
        <f>IFERROR(_xlfn.XLOOKUP(AI429, BS_ATIVIDADE[ATIVIDADE],BS_ATIVIDADE[UNIDADE] ), "*")</f>
        <v>KM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9" s="158" t="str">
        <f>IFERROR(_xlfn.XLOOKUP(AO429, BASE_MAPA!$E$2:$E$359, BASE_MAPA!$J$2:$J$359), "ERRO")</f>
        <v>MARCO INICIAL - ALTO ARAGUAIA</v>
      </c>
      <c r="BF429" s="282" t="str">
        <f>IF(BS_CONTROLE[[#This Row],[Responsavel pelo boletim]]=0, "-", BS_CONTROLE[[#This Row],[Responsavel pelo boletim]])</f>
        <v>Herbert</v>
      </c>
      <c r="BG429" s="15"/>
      <c r="BH429" s="16"/>
      <c r="BI429" s="16"/>
      <c r="BJ429" s="301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Produção e Intervalo</v>
      </c>
      <c r="BR429" s="18">
        <f>IF(OR(B429="",F429=""),"*",AY429/P429)</f>
        <v>0</v>
      </c>
      <c r="BS429" s="18">
        <f>IF(OR(B429="",F429=""),"*",BA429/Q429)</f>
        <v>0</v>
      </c>
      <c r="BT429" s="220" t="str">
        <f>IF(BN429="","",SUBSTITUTE(BM429," ","")&amp;SUBSTITUTE(BN429," ",""))</f>
        <v/>
      </c>
    </row>
    <row r="430" spans="1:72" hidden="1">
      <c r="A430" s="162" t="str">
        <f t="shared" si="65"/>
        <v/>
      </c>
      <c r="B430" s="163"/>
      <c r="C430" s="8" t="str">
        <f>IF(BS_CONTROLE[[#This Row],[DATA]]="","",WEEKNUM(BS_CONTROLE[[#This Row],[DATA]]))</f>
        <v/>
      </c>
      <c r="D430" s="51"/>
      <c r="E430" s="309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32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97" t="str">
        <f>IF(BS_CONTROLE[[#This Row],[Local - Partida]]=0, "-", BS_CONTROLE[[#This Row],[Local - Partida]])</f>
        <v>-</v>
      </c>
      <c r="AL430" s="297" t="str">
        <f>IF(BS_CONTROLE[[#This Row],[Local - Encerramento]]=0, "-", BS_CONTROLE[[#This Row],[Local - Encerramento]])</f>
        <v>-</v>
      </c>
      <c r="AM430" s="297" t="str">
        <f>IF(BS_CONTROLE[[#This Row],[Entre - Estações]]=0, "-", BS_CONTROLE[[#This Row],[Entre - Estações]])</f>
        <v>-</v>
      </c>
      <c r="AN430" s="297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298"/>
      <c r="AS430" s="298"/>
      <c r="AT430" s="298"/>
      <c r="AU430" s="237"/>
      <c r="AV430" s="237"/>
      <c r="AW430" s="237"/>
      <c r="AX430" s="38"/>
      <c r="AY430" s="30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1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0" t="str">
        <f>IF(BN430="","",SUBSTITUTE(BM430," ","")&amp;SUBSTITUTE(BN430," ",""))</f>
        <v/>
      </c>
    </row>
    <row r="431" spans="1:72" hidden="1">
      <c r="A431" s="162" t="str">
        <f t="shared" si="65"/>
        <v/>
      </c>
      <c r="B431" s="163"/>
      <c r="C431" s="8" t="str">
        <f>IF(BS_CONTROLE[[#This Row],[DATA]]="","",WEEKNUM(BS_CONTROLE[[#This Row],[DATA]]))</f>
        <v/>
      </c>
      <c r="D431" s="51"/>
      <c r="E431" s="309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32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97" t="str">
        <f>IF(BS_CONTROLE[[#This Row],[Local - Partida]]=0, "-", BS_CONTROLE[[#This Row],[Local - Partida]])</f>
        <v>-</v>
      </c>
      <c r="AL431" s="297" t="str">
        <f>IF(BS_CONTROLE[[#This Row],[Local - Encerramento]]=0, "-", BS_CONTROLE[[#This Row],[Local - Encerramento]])</f>
        <v>-</v>
      </c>
      <c r="AM431" s="297" t="str">
        <f>IF(BS_CONTROLE[[#This Row],[Entre - Estações]]=0, "-", BS_CONTROLE[[#This Row],[Entre - Estações]])</f>
        <v>-</v>
      </c>
      <c r="AN431" s="297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298"/>
      <c r="AS431" s="298"/>
      <c r="AT431" s="298"/>
      <c r="AU431" s="237"/>
      <c r="AV431" s="237"/>
      <c r="AW431" s="237"/>
      <c r="AX431" s="38"/>
      <c r="AY431" s="30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1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 hidden="1">
      <c r="A432" s="162" t="str">
        <f t="shared" si="65"/>
        <v/>
      </c>
      <c r="B432" s="163"/>
      <c r="C432" s="8" t="str">
        <f>IF(BS_CONTROLE[[#This Row],[DATA]]="","",WEEKNUM(BS_CONTROLE[[#This Row],[DATA]]))</f>
        <v/>
      </c>
      <c r="D432" s="51"/>
      <c r="E432" s="310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32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7" t="str">
        <f>IF(BS_CONTROLE[[#This Row],[Local - Partida]]=0, "-", BS_CONTROLE[[#This Row],[Local - Partida]])</f>
        <v>-</v>
      </c>
      <c r="AL432" s="297" t="str">
        <f>IF(BS_CONTROLE[[#This Row],[Local - Encerramento]]=0, "-", BS_CONTROLE[[#This Row],[Local - Encerramento]])</f>
        <v>-</v>
      </c>
      <c r="AM432" s="297" t="str">
        <f>IF(BS_CONTROLE[[#This Row],[Entre - Estações]]=0, "-", BS_CONTROLE[[#This Row],[Entre - Estações]])</f>
        <v>-</v>
      </c>
      <c r="AN432" s="297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298"/>
      <c r="AS432" s="298"/>
      <c r="AT432" s="298"/>
      <c r="AU432" s="237"/>
      <c r="AV432" s="237"/>
      <c r="AW432" s="237"/>
      <c r="AX432" s="38"/>
      <c r="AY432" s="30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1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 hidden="1">
      <c r="A433" s="162" t="str">
        <f t="shared" si="65"/>
        <v/>
      </c>
      <c r="B433" s="163"/>
      <c r="C433" s="8" t="str">
        <f>IF(BS_CONTROLE[[#This Row],[DATA]]="","",WEEKNUM(BS_CONTROLE[[#This Row],[DATA]]))</f>
        <v/>
      </c>
      <c r="D433" s="51"/>
      <c r="E433" s="309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32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97" t="str">
        <f>IF(BS_CONTROLE[[#This Row],[Local - Partida]]=0, "-", BS_CONTROLE[[#This Row],[Local - Partida]])</f>
        <v>-</v>
      </c>
      <c r="AL433" s="297" t="str">
        <f>IF(BS_CONTROLE[[#This Row],[Local - Encerramento]]=0, "-", BS_CONTROLE[[#This Row],[Local - Encerramento]])</f>
        <v>-</v>
      </c>
      <c r="AM433" s="297" t="str">
        <f>IF(BS_CONTROLE[[#This Row],[Entre - Estações]]=0, "-", BS_CONTROLE[[#This Row],[Entre - Estações]])</f>
        <v>-</v>
      </c>
      <c r="AN433" s="297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298"/>
      <c r="AS433" s="298"/>
      <c r="AT433" s="298"/>
      <c r="AU433" s="237"/>
      <c r="AV433" s="237"/>
      <c r="AW433" s="237"/>
      <c r="AX433" s="38"/>
      <c r="AY433" s="30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1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 hidden="1">
      <c r="A434" s="162" t="str">
        <f t="shared" si="65"/>
        <v/>
      </c>
      <c r="B434" s="163"/>
      <c r="C434" s="8" t="str">
        <f>IF(BS_CONTROLE[[#This Row],[DATA]]="","",WEEKNUM(BS_CONTROLE[[#This Row],[DATA]]))</f>
        <v/>
      </c>
      <c r="D434" s="51"/>
      <c r="E434" s="309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32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97" t="str">
        <f>IF(BS_CONTROLE[[#This Row],[Local - Partida]]=0, "-", BS_CONTROLE[[#This Row],[Local - Partida]])</f>
        <v>-</v>
      </c>
      <c r="AL434" s="297" t="str">
        <f>IF(BS_CONTROLE[[#This Row],[Local - Encerramento]]=0, "-", BS_CONTROLE[[#This Row],[Local - Encerramento]])</f>
        <v>-</v>
      </c>
      <c r="AM434" s="297" t="str">
        <f>IF(BS_CONTROLE[[#This Row],[Entre - Estações]]=0, "-", BS_CONTROLE[[#This Row],[Entre - Estações]])</f>
        <v>-</v>
      </c>
      <c r="AN434" s="297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298"/>
      <c r="AS434" s="298"/>
      <c r="AT434" s="298"/>
      <c r="AU434" s="237"/>
      <c r="AV434" s="237"/>
      <c r="AW434" s="237"/>
      <c r="AX434" s="38"/>
      <c r="AY434" s="30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1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 hidden="1">
      <c r="A435" s="162" t="str">
        <f t="shared" si="65"/>
        <v/>
      </c>
      <c r="B435" s="163"/>
      <c r="C435" s="8" t="str">
        <f>IF(BS_CONTROLE[[#This Row],[DATA]]="","",WEEKNUM(BS_CONTROLE[[#This Row],[DATA]]))</f>
        <v/>
      </c>
      <c r="D435" s="51"/>
      <c r="E435" s="309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32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97" t="str">
        <f>IF(BS_CONTROLE[[#This Row],[Local - Partida]]=0, "-", BS_CONTROLE[[#This Row],[Local - Partida]])</f>
        <v>-</v>
      </c>
      <c r="AL435" s="297" t="str">
        <f>IF(BS_CONTROLE[[#This Row],[Local - Encerramento]]=0, "-", BS_CONTROLE[[#This Row],[Local - Encerramento]])</f>
        <v>-</v>
      </c>
      <c r="AM435" s="297" t="str">
        <f>IF(BS_CONTROLE[[#This Row],[Entre - Estações]]=0, "-", BS_CONTROLE[[#This Row],[Entre - Estações]])</f>
        <v>-</v>
      </c>
      <c r="AN435" s="297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298"/>
      <c r="AS435" s="298"/>
      <c r="AT435" s="298"/>
      <c r="AU435" s="237"/>
      <c r="AV435" s="237"/>
      <c r="AW435" s="237"/>
      <c r="AX435" s="38"/>
      <c r="AY435" s="30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1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 hidden="1">
      <c r="A436" s="162" t="str">
        <f t="shared" si="65"/>
        <v/>
      </c>
      <c r="B436" s="163"/>
      <c r="C436" s="8" t="str">
        <f>IF(BS_CONTROLE[[#This Row],[DATA]]="","",WEEKNUM(BS_CONTROLE[[#This Row],[DATA]]))</f>
        <v/>
      </c>
      <c r="D436" s="51"/>
      <c r="E436" s="309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32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7" t="str">
        <f>IF(BS_CONTROLE[[#This Row],[Local - Partida]]=0, "-", BS_CONTROLE[[#This Row],[Local - Partida]])</f>
        <v>-</v>
      </c>
      <c r="AL436" s="297" t="str">
        <f>IF(BS_CONTROLE[[#This Row],[Local - Encerramento]]=0, "-", BS_CONTROLE[[#This Row],[Local - Encerramento]])</f>
        <v>-</v>
      </c>
      <c r="AM436" s="297" t="str">
        <f>IF(BS_CONTROLE[[#This Row],[Entre - Estações]]=0, "-", BS_CONTROLE[[#This Row],[Entre - Estações]])</f>
        <v>-</v>
      </c>
      <c r="AN436" s="297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298"/>
      <c r="AS436" s="298"/>
      <c r="AT436" s="298"/>
      <c r="AU436" s="237"/>
      <c r="AV436" s="237"/>
      <c r="AW436" s="237"/>
      <c r="AX436" s="38"/>
      <c r="AY436" s="30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1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 hidden="1">
      <c r="A437" s="162" t="str">
        <f t="shared" si="65"/>
        <v/>
      </c>
      <c r="B437" s="163"/>
      <c r="C437" s="8" t="str">
        <f>IF(BS_CONTROLE[[#This Row],[DATA]]="","",WEEKNUM(BS_CONTROLE[[#This Row],[DATA]]))</f>
        <v/>
      </c>
      <c r="D437" s="51"/>
      <c r="E437" s="309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32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97" t="str">
        <f>IF(BS_CONTROLE[[#This Row],[Local - Partida]]=0, "-", BS_CONTROLE[[#This Row],[Local - Partida]])</f>
        <v>-</v>
      </c>
      <c r="AL437" s="297" t="str">
        <f>IF(BS_CONTROLE[[#This Row],[Local - Encerramento]]=0, "-", BS_CONTROLE[[#This Row],[Local - Encerramento]])</f>
        <v>-</v>
      </c>
      <c r="AM437" s="297" t="str">
        <f>IF(BS_CONTROLE[[#This Row],[Entre - Estações]]=0, "-", BS_CONTROLE[[#This Row],[Entre - Estações]])</f>
        <v>-</v>
      </c>
      <c r="AN437" s="297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298"/>
      <c r="AS437" s="298"/>
      <c r="AT437" s="298"/>
      <c r="AU437" s="237"/>
      <c r="AV437" s="237"/>
      <c r="AW437" s="237"/>
      <c r="AX437" s="38"/>
      <c r="AY437" s="30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1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 hidden="1">
      <c r="A438" s="162" t="str">
        <f t="shared" si="65"/>
        <v/>
      </c>
      <c r="B438" s="163"/>
      <c r="C438" s="8" t="str">
        <f>IF(BS_CONTROLE[[#This Row],[DATA]]="","",WEEKNUM(BS_CONTROLE[[#This Row],[DATA]]))</f>
        <v/>
      </c>
      <c r="D438" s="51"/>
      <c r="E438" s="309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32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97" t="str">
        <f>IF(BS_CONTROLE[[#This Row],[Local - Partida]]=0, "-", BS_CONTROLE[[#This Row],[Local - Partida]])</f>
        <v>-</v>
      </c>
      <c r="AL438" s="297" t="str">
        <f>IF(BS_CONTROLE[[#This Row],[Local - Encerramento]]=0, "-", BS_CONTROLE[[#This Row],[Local - Encerramento]])</f>
        <v>-</v>
      </c>
      <c r="AM438" s="297" t="str">
        <f>IF(BS_CONTROLE[[#This Row],[Entre - Estações]]=0, "-", BS_CONTROLE[[#This Row],[Entre - Estações]])</f>
        <v>-</v>
      </c>
      <c r="AN438" s="297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298"/>
      <c r="AS438" s="298"/>
      <c r="AT438" s="298"/>
      <c r="AU438" s="237"/>
      <c r="AV438" s="237"/>
      <c r="AW438" s="237"/>
      <c r="AX438" s="38"/>
      <c r="AY438" s="30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1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 hidden="1">
      <c r="A439" s="162" t="str">
        <f t="shared" si="65"/>
        <v/>
      </c>
      <c r="B439" s="163"/>
      <c r="C439" s="8" t="str">
        <f>IF(BS_CONTROLE[[#This Row],[DATA]]="","",WEEKNUM(BS_CONTROLE[[#This Row],[DATA]]))</f>
        <v/>
      </c>
      <c r="D439" s="51"/>
      <c r="E439" s="309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32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97" t="str">
        <f>IF(BS_CONTROLE[[#This Row],[Local - Partida]]=0, "-", BS_CONTROLE[[#This Row],[Local - Partida]])</f>
        <v>-</v>
      </c>
      <c r="AL439" s="297" t="str">
        <f>IF(BS_CONTROLE[[#This Row],[Local - Encerramento]]=0, "-", BS_CONTROLE[[#This Row],[Local - Encerramento]])</f>
        <v>-</v>
      </c>
      <c r="AM439" s="297" t="str">
        <f>IF(BS_CONTROLE[[#This Row],[Entre - Estações]]=0, "-", BS_CONTROLE[[#This Row],[Entre - Estações]])</f>
        <v>-</v>
      </c>
      <c r="AN439" s="297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298"/>
      <c r="AS439" s="298"/>
      <c r="AT439" s="298"/>
      <c r="AU439" s="237"/>
      <c r="AV439" s="237"/>
      <c r="AW439" s="237"/>
      <c r="AX439" s="38"/>
      <c r="AY439" s="30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1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 hidden="1">
      <c r="A440" s="162" t="str">
        <f t="shared" si="65"/>
        <v/>
      </c>
      <c r="B440" s="163"/>
      <c r="C440" s="8" t="str">
        <f>IF(BS_CONTROLE[[#This Row],[DATA]]="","",WEEKNUM(BS_CONTROLE[[#This Row],[DATA]]))</f>
        <v/>
      </c>
      <c r="D440" s="51"/>
      <c r="E440" s="309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32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97" t="str">
        <f>IF(BS_CONTROLE[[#This Row],[Local - Partida]]=0, "-", BS_CONTROLE[[#This Row],[Local - Partida]])</f>
        <v>-</v>
      </c>
      <c r="AL440" s="297" t="str">
        <f>IF(BS_CONTROLE[[#This Row],[Local - Encerramento]]=0, "-", BS_CONTROLE[[#This Row],[Local - Encerramento]])</f>
        <v>-</v>
      </c>
      <c r="AM440" s="297" t="str">
        <f>IF(BS_CONTROLE[[#This Row],[Entre - Estações]]=0, "-", BS_CONTROLE[[#This Row],[Entre - Estações]])</f>
        <v>-</v>
      </c>
      <c r="AN440" s="297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298"/>
      <c r="AS440" s="298"/>
      <c r="AT440" s="298"/>
      <c r="AU440" s="237"/>
      <c r="AV440" s="237"/>
      <c r="AW440" s="237"/>
      <c r="AX440" s="38"/>
      <c r="AY440" s="30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1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 hidden="1">
      <c r="A441" s="162" t="str">
        <f t="shared" si="65"/>
        <v/>
      </c>
      <c r="B441" s="163"/>
      <c r="C441" s="8"/>
      <c r="D441" s="51"/>
      <c r="E441" s="309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32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97" t="str">
        <f>IF(BS_CONTROLE[[#This Row],[Local - Partida]]=0, "-", BS_CONTROLE[[#This Row],[Local - Partida]])</f>
        <v>-</v>
      </c>
      <c r="AL441" s="297" t="str">
        <f>IF(BS_CONTROLE[[#This Row],[Local - Encerramento]]=0, "-", BS_CONTROLE[[#This Row],[Local - Encerramento]])</f>
        <v>-</v>
      </c>
      <c r="AM441" s="297" t="str">
        <f>IF(BS_CONTROLE[[#This Row],[Entre - Estações]]=0, "-", BS_CONTROLE[[#This Row],[Entre - Estações]])</f>
        <v>-</v>
      </c>
      <c r="AN441" s="297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298"/>
      <c r="AS441" s="298"/>
      <c r="AT441" s="298"/>
      <c r="AU441" s="237"/>
      <c r="AV441" s="237"/>
      <c r="AW441" s="237"/>
      <c r="AX441" s="38"/>
      <c r="AY441" s="30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1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 hidden="1">
      <c r="A442" s="162" t="str">
        <f t="shared" si="65"/>
        <v/>
      </c>
      <c r="B442" s="163"/>
      <c r="C442" s="8"/>
      <c r="D442" s="51"/>
      <c r="E442" s="309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32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97" t="str">
        <f>IF(BS_CONTROLE[[#This Row],[Local - Partida]]=0, "-", BS_CONTROLE[[#This Row],[Local - Partida]])</f>
        <v>-</v>
      </c>
      <c r="AL442" s="297" t="str">
        <f>IF(BS_CONTROLE[[#This Row],[Local - Encerramento]]=0, "-", BS_CONTROLE[[#This Row],[Local - Encerramento]])</f>
        <v>-</v>
      </c>
      <c r="AM442" s="297" t="str">
        <f>IF(BS_CONTROLE[[#This Row],[Entre - Estações]]=0, "-", BS_CONTROLE[[#This Row],[Entre - Estações]])</f>
        <v>-</v>
      </c>
      <c r="AN442" s="297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298"/>
      <c r="AS442" s="298"/>
      <c r="AT442" s="298"/>
      <c r="AU442" s="237"/>
      <c r="AV442" s="237"/>
      <c r="AW442" s="237"/>
      <c r="AX442" s="38"/>
      <c r="AY442" s="30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1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 hidden="1">
      <c r="A443" s="162" t="str">
        <f t="shared" si="65"/>
        <v/>
      </c>
      <c r="B443" s="163"/>
      <c r="C443" s="8"/>
      <c r="D443" s="51"/>
      <c r="E443" s="309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32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97" t="str">
        <f>IF(BS_CONTROLE[[#This Row],[Local - Partida]]=0, "-", BS_CONTROLE[[#This Row],[Local - Partida]])</f>
        <v>-</v>
      </c>
      <c r="AL443" s="297" t="str">
        <f>IF(BS_CONTROLE[[#This Row],[Local - Encerramento]]=0, "-", BS_CONTROLE[[#This Row],[Local - Encerramento]])</f>
        <v>-</v>
      </c>
      <c r="AM443" s="297" t="str">
        <f>IF(BS_CONTROLE[[#This Row],[Entre - Estações]]=0, "-", BS_CONTROLE[[#This Row],[Entre - Estações]])</f>
        <v>-</v>
      </c>
      <c r="AN443" s="297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298"/>
      <c r="AS443" s="298"/>
      <c r="AT443" s="298"/>
      <c r="AU443" s="237"/>
      <c r="AV443" s="237"/>
      <c r="AW443" s="237"/>
      <c r="AX443" s="38"/>
      <c r="AY443" s="30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1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 hidden="1">
      <c r="A444" s="162" t="str">
        <f t="shared" si="65"/>
        <v/>
      </c>
      <c r="B444" s="163"/>
      <c r="C444" s="8"/>
      <c r="D444" s="51"/>
      <c r="E444" s="310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32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97" t="str">
        <f>IF(BS_CONTROLE[[#This Row],[Local - Partida]]=0, "-", BS_CONTROLE[[#This Row],[Local - Partida]])</f>
        <v>-</v>
      </c>
      <c r="AL444" s="297" t="str">
        <f>IF(BS_CONTROLE[[#This Row],[Local - Encerramento]]=0, "-", BS_CONTROLE[[#This Row],[Local - Encerramento]])</f>
        <v>-</v>
      </c>
      <c r="AM444" s="297" t="str">
        <f>IF(BS_CONTROLE[[#This Row],[Entre - Estações]]=0, "-", BS_CONTROLE[[#This Row],[Entre - Estações]])</f>
        <v>-</v>
      </c>
      <c r="AN444" s="297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98"/>
      <c r="AS444" s="298"/>
      <c r="AT444" s="298"/>
      <c r="AU444" s="237"/>
      <c r="AV444" s="237"/>
      <c r="AW444" s="237"/>
      <c r="AX444" s="38"/>
      <c r="AY444" s="30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1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 hidden="1">
      <c r="A445" s="162" t="str">
        <f t="shared" si="65"/>
        <v/>
      </c>
      <c r="B445" s="163"/>
      <c r="C445" s="8"/>
      <c r="D445" s="51"/>
      <c r="E445" s="309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32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97" t="str">
        <f>IF(BS_CONTROLE[[#This Row],[Local - Partida]]=0, "-", BS_CONTROLE[[#This Row],[Local - Partida]])</f>
        <v>-</v>
      </c>
      <c r="AL445" s="297" t="str">
        <f>IF(BS_CONTROLE[[#This Row],[Local - Encerramento]]=0, "-", BS_CONTROLE[[#This Row],[Local - Encerramento]])</f>
        <v>-</v>
      </c>
      <c r="AM445" s="297" t="str">
        <f>IF(BS_CONTROLE[[#This Row],[Entre - Estações]]=0, "-", BS_CONTROLE[[#This Row],[Entre - Estações]])</f>
        <v>-</v>
      </c>
      <c r="AN445" s="297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98"/>
      <c r="AS445" s="298"/>
      <c r="AT445" s="298"/>
      <c r="AU445" s="237"/>
      <c r="AV445" s="237"/>
      <c r="AW445" s="237"/>
      <c r="AX445" s="38"/>
      <c r="AY445" s="30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1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 hidden="1">
      <c r="A446" s="162" t="str">
        <f t="shared" si="65"/>
        <v/>
      </c>
      <c r="B446" s="163"/>
      <c r="C446" s="172"/>
      <c r="D446" s="173"/>
      <c r="E446" s="309">
        <v>547</v>
      </c>
      <c r="F446" s="157"/>
      <c r="G446" s="154"/>
      <c r="H446" s="175"/>
      <c r="I446" s="175"/>
      <c r="J446" s="155"/>
      <c r="K446" s="155"/>
      <c r="L446" s="174"/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5"/>
      <c r="P446" s="175"/>
      <c r="Q446" s="174"/>
      <c r="R446" s="176"/>
      <c r="S446" s="157"/>
      <c r="T446" s="157"/>
      <c r="U446" s="156"/>
      <c r="V446" s="296"/>
      <c r="W446" s="361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97" t="str">
        <f>IF(BS_CONTROLE[[#This Row],[Local - Partida]]=0, "-", BS_CONTROLE[[#This Row],[Local - Partida]])</f>
        <v>-</v>
      </c>
      <c r="AL446" s="297" t="str">
        <f>IF(BS_CONTROLE[[#This Row],[Local - Encerramento]]=0, "-", BS_CONTROLE[[#This Row],[Local - Encerramento]])</f>
        <v>-</v>
      </c>
      <c r="AM446" s="297" t="str">
        <f>IF(BS_CONTROLE[[#This Row],[Entre - Estações]]=0, "-", BS_CONTROLE[[#This Row],[Entre - Estações]])</f>
        <v>-</v>
      </c>
      <c r="AN446" s="297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98"/>
      <c r="AS446" s="298"/>
      <c r="AT446" s="298"/>
      <c r="AU446" s="299"/>
      <c r="AV446" s="299"/>
      <c r="AW446" s="299"/>
      <c r="AX446" s="180"/>
      <c r="AY446" s="308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2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 hidden="1">
      <c r="A447" s="162" t="str">
        <f>D447&amp;B447</f>
        <v/>
      </c>
      <c r="B447" s="163"/>
      <c r="C447" s="273"/>
      <c r="D447" s="274"/>
      <c r="E447" s="309">
        <v>548</v>
      </c>
      <c r="F447" s="157"/>
      <c r="G447" s="154"/>
      <c r="H447" s="159"/>
      <c r="I447" s="159"/>
      <c r="J447" s="227"/>
      <c r="K447" s="227"/>
      <c r="L447" s="174"/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9"/>
      <c r="P447" s="159"/>
      <c r="Q447" s="174"/>
      <c r="R447" s="176"/>
      <c r="S447" s="157"/>
      <c r="T447" s="157"/>
      <c r="U447" s="156"/>
      <c r="V447" s="296"/>
      <c r="W447" s="361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297"/>
      <c r="AL447" s="297"/>
      <c r="AM447" s="297"/>
      <c r="AN447" s="297"/>
      <c r="AO447" s="280"/>
      <c r="AP447" s="281"/>
      <c r="AQ447" s="281"/>
      <c r="AR447" s="298"/>
      <c r="AS447" s="298"/>
      <c r="AT447" s="298"/>
      <c r="AU447" s="300"/>
      <c r="AV447" s="300"/>
      <c r="AW447" s="300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3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 hidden="1">
      <c r="A448" s="162" t="str">
        <f>D448&amp;B448</f>
        <v/>
      </c>
      <c r="B448" s="163"/>
      <c r="C448" s="273"/>
      <c r="D448" s="274"/>
      <c r="E448" s="309">
        <v>549</v>
      </c>
      <c r="F448" s="157"/>
      <c r="G448" s="154"/>
      <c r="H448" s="159"/>
      <c r="I448" s="159"/>
      <c r="J448" s="227"/>
      <c r="K448" s="227"/>
      <c r="L448" s="174"/>
      <c r="M448" s="19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9"/>
      <c r="P448" s="159"/>
      <c r="Q448" s="174"/>
      <c r="R448" s="176"/>
      <c r="S448" s="157"/>
      <c r="T448" s="157"/>
      <c r="U448" s="156"/>
      <c r="V448" s="296"/>
      <c r="W448" s="361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297"/>
      <c r="AL448" s="297"/>
      <c r="AM448" s="297"/>
      <c r="AN448" s="297"/>
      <c r="AO448" s="280"/>
      <c r="AP448" s="281"/>
      <c r="AQ448" s="281"/>
      <c r="AR448" s="298"/>
      <c r="AS448" s="298"/>
      <c r="AT448" s="298"/>
      <c r="AU448" s="300"/>
      <c r="AV448" s="300"/>
      <c r="AW448" s="300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3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 hidden="1">
      <c r="A449" s="162" t="str">
        <f>D449&amp;B449</f>
        <v/>
      </c>
      <c r="B449" s="163"/>
      <c r="C449" s="273"/>
      <c r="D449" s="274"/>
      <c r="E449" s="309">
        <v>550</v>
      </c>
      <c r="F449" s="157"/>
      <c r="G449" s="154"/>
      <c r="H449" s="159"/>
      <c r="I449" s="159"/>
      <c r="J449" s="227"/>
      <c r="K449" s="227"/>
      <c r="L449" s="174"/>
      <c r="M449" s="19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9"/>
      <c r="P449" s="159"/>
      <c r="Q449" s="174"/>
      <c r="R449" s="176"/>
      <c r="S449" s="157"/>
      <c r="T449" s="157"/>
      <c r="U449" s="156"/>
      <c r="V449" s="296"/>
      <c r="W449" s="361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297"/>
      <c r="AL449" s="297"/>
      <c r="AM449" s="297"/>
      <c r="AN449" s="297"/>
      <c r="AO449" s="280"/>
      <c r="AP449" s="281"/>
      <c r="AQ449" s="281"/>
      <c r="AR449" s="298"/>
      <c r="AS449" s="298"/>
      <c r="AT449" s="298"/>
      <c r="AU449" s="300"/>
      <c r="AV449" s="300"/>
      <c r="AW449" s="300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3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 hidden="1">
      <c r="A450" s="162" t="str">
        <f>D450&amp;B450</f>
        <v/>
      </c>
      <c r="B450" s="163"/>
      <c r="C450" s="273"/>
      <c r="D450" s="274"/>
      <c r="E450" s="309">
        <v>551</v>
      </c>
      <c r="F450" s="157"/>
      <c r="G450" s="154"/>
      <c r="H450" s="159"/>
      <c r="I450" s="159"/>
      <c r="J450" s="227"/>
      <c r="K450" s="227"/>
      <c r="L450" s="174"/>
      <c r="M450" s="19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9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9"/>
      <c r="P450" s="159"/>
      <c r="Q450" s="174"/>
      <c r="R450" s="176"/>
      <c r="S450" s="157"/>
      <c r="T450" s="157"/>
      <c r="U450" s="156"/>
      <c r="V450" s="296"/>
      <c r="W450" s="361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297"/>
      <c r="AL450" s="297"/>
      <c r="AM450" s="297"/>
      <c r="AN450" s="297"/>
      <c r="AO450" s="280"/>
      <c r="AP450" s="281"/>
      <c r="AQ450" s="281"/>
      <c r="AR450" s="298"/>
      <c r="AS450" s="298"/>
      <c r="AT450" s="298"/>
      <c r="AU450" s="300"/>
      <c r="AV450" s="300"/>
      <c r="AW450" s="300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3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 hidden="1">
      <c r="A451" s="162" t="str">
        <f>D451&amp;B451</f>
        <v/>
      </c>
      <c r="B451" s="163"/>
      <c r="C451" s="273"/>
      <c r="D451" s="274"/>
      <c r="E451" s="309">
        <v>552</v>
      </c>
      <c r="F451" s="157"/>
      <c r="G451" s="154"/>
      <c r="H451" s="159"/>
      <c r="I451" s="159"/>
      <c r="J451" s="227"/>
      <c r="K451" s="227"/>
      <c r="L451" s="174"/>
      <c r="M451" s="19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9"/>
      <c r="P451" s="159"/>
      <c r="Q451" s="174"/>
      <c r="R451" s="176"/>
      <c r="S451" s="157"/>
      <c r="T451" s="157"/>
      <c r="U451" s="156"/>
      <c r="V451" s="296"/>
      <c r="W451" s="361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297"/>
      <c r="AL451" s="297"/>
      <c r="AM451" s="297"/>
      <c r="AN451" s="297"/>
      <c r="AO451" s="280"/>
      <c r="AP451" s="281"/>
      <c r="AQ451" s="281"/>
      <c r="AR451" s="298"/>
      <c r="AS451" s="298"/>
      <c r="AT451" s="298"/>
      <c r="AU451" s="300"/>
      <c r="AV451" s="300"/>
      <c r="AW451" s="300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3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 hidden="1">
      <c r="A452" s="162" t="str">
        <f>D452&amp;B452</f>
        <v/>
      </c>
      <c r="B452" s="163"/>
      <c r="C452" s="273"/>
      <c r="D452" s="274"/>
      <c r="E452" s="309">
        <v>553</v>
      </c>
      <c r="F452" s="157"/>
      <c r="G452" s="154"/>
      <c r="H452" s="159"/>
      <c r="I452" s="159"/>
      <c r="J452" s="227"/>
      <c r="K452" s="227"/>
      <c r="L452" s="174"/>
      <c r="M452" s="19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9"/>
      <c r="P452" s="159"/>
      <c r="Q452" s="174"/>
      <c r="R452" s="176"/>
      <c r="S452" s="157"/>
      <c r="T452" s="157"/>
      <c r="U452" s="156"/>
      <c r="V452" s="296"/>
      <c r="W452" s="361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297"/>
      <c r="AL452" s="297"/>
      <c r="AM452" s="297"/>
      <c r="AN452" s="297"/>
      <c r="AO452" s="280"/>
      <c r="AP452" s="281"/>
      <c r="AQ452" s="281"/>
      <c r="AR452" s="298"/>
      <c r="AS452" s="298"/>
      <c r="AT452" s="298"/>
      <c r="AU452" s="300"/>
      <c r="AV452" s="300"/>
      <c r="AW452" s="300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3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 hidden="1">
      <c r="A453" s="162" t="str">
        <f>D453&amp;B453</f>
        <v/>
      </c>
      <c r="B453" s="163"/>
      <c r="C453" s="273"/>
      <c r="D453" s="274"/>
      <c r="E453" s="309">
        <v>554</v>
      </c>
      <c r="F453" s="157"/>
      <c r="G453" s="154"/>
      <c r="H453" s="159"/>
      <c r="I453" s="159"/>
      <c r="J453" s="227"/>
      <c r="K453" s="227"/>
      <c r="L453" s="174"/>
      <c r="M453" s="19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9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9"/>
      <c r="P453" s="159"/>
      <c r="Q453" s="174"/>
      <c r="R453" s="176"/>
      <c r="S453" s="157"/>
      <c r="T453" s="157"/>
      <c r="U453" s="156"/>
      <c r="V453" s="296"/>
      <c r="W453" s="361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297"/>
      <c r="AL453" s="297"/>
      <c r="AM453" s="297"/>
      <c r="AN453" s="297"/>
      <c r="AO453" s="280"/>
      <c r="AP453" s="281"/>
      <c r="AQ453" s="281"/>
      <c r="AR453" s="298"/>
      <c r="AS453" s="298"/>
      <c r="AT453" s="298"/>
      <c r="AU453" s="300"/>
      <c r="AV453" s="300"/>
      <c r="AW453" s="300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3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 hidden="1">
      <c r="A454" s="162" t="str">
        <f>D454&amp;B454</f>
        <v/>
      </c>
      <c r="B454" s="163"/>
      <c r="C454" s="273"/>
      <c r="D454" s="274"/>
      <c r="E454" s="309">
        <v>555</v>
      </c>
      <c r="F454" s="157"/>
      <c r="G454" s="154"/>
      <c r="H454" s="159"/>
      <c r="I454" s="159"/>
      <c r="J454" s="227"/>
      <c r="K454" s="227"/>
      <c r="L454" s="174"/>
      <c r="M454" s="19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9"/>
      <c r="P454" s="159"/>
      <c r="Q454" s="174"/>
      <c r="R454" s="176"/>
      <c r="S454" s="157"/>
      <c r="T454" s="157"/>
      <c r="U454" s="156"/>
      <c r="V454" s="296"/>
      <c r="W454" s="361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297"/>
      <c r="AL454" s="297"/>
      <c r="AM454" s="297"/>
      <c r="AN454" s="297"/>
      <c r="AO454" s="280"/>
      <c r="AP454" s="281"/>
      <c r="AQ454" s="281"/>
      <c r="AR454" s="298"/>
      <c r="AS454" s="298"/>
      <c r="AT454" s="298"/>
      <c r="AU454" s="300"/>
      <c r="AV454" s="300"/>
      <c r="AW454" s="300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3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 hidden="1">
      <c r="A455" s="162" t="str">
        <f>D455&amp;B455</f>
        <v/>
      </c>
      <c r="B455" s="163"/>
      <c r="C455" s="273"/>
      <c r="D455" s="274"/>
      <c r="E455" s="309">
        <v>556</v>
      </c>
      <c r="F455" s="157"/>
      <c r="G455" s="154"/>
      <c r="H455" s="159"/>
      <c r="I455" s="159"/>
      <c r="J455" s="227"/>
      <c r="K455" s="227"/>
      <c r="L455" s="174"/>
      <c r="M455" s="19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9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9"/>
      <c r="P455" s="159"/>
      <c r="Q455" s="174"/>
      <c r="R455" s="176"/>
      <c r="S455" s="157"/>
      <c r="T455" s="157"/>
      <c r="U455" s="156"/>
      <c r="V455" s="296"/>
      <c r="W455" s="361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297"/>
      <c r="AL455" s="297"/>
      <c r="AM455" s="297"/>
      <c r="AN455" s="297"/>
      <c r="AO455" s="280"/>
      <c r="AP455" s="281"/>
      <c r="AQ455" s="281"/>
      <c r="AR455" s="298"/>
      <c r="AS455" s="298"/>
      <c r="AT455" s="298"/>
      <c r="AU455" s="300"/>
      <c r="AV455" s="300"/>
      <c r="AW455" s="300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3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 hidden="1">
      <c r="A456" s="162" t="str">
        <f>D456&amp;B456</f>
        <v/>
      </c>
      <c r="B456" s="163"/>
      <c r="C456" s="273"/>
      <c r="D456" s="274"/>
      <c r="E456" s="310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361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297"/>
      <c r="AL456" s="297"/>
      <c r="AM456" s="297"/>
      <c r="AN456" s="297"/>
      <c r="AO456" s="280"/>
      <c r="AP456" s="281"/>
      <c r="AQ456" s="281"/>
      <c r="AR456" s="298"/>
      <c r="AS456" s="298"/>
      <c r="AT456" s="298"/>
      <c r="AU456" s="300"/>
      <c r="AV456" s="300"/>
      <c r="AW456" s="300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3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 hidden="1">
      <c r="A457" s="162" t="str">
        <f>D457&amp;B457</f>
        <v/>
      </c>
      <c r="B457" s="163"/>
      <c r="C457" s="273"/>
      <c r="D457" s="274"/>
      <c r="E457" s="309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361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297"/>
      <c r="AL457" s="297"/>
      <c r="AM457" s="297"/>
      <c r="AN457" s="297"/>
      <c r="AO457" s="280"/>
      <c r="AP457" s="281"/>
      <c r="AQ457" s="281"/>
      <c r="AR457" s="298"/>
      <c r="AS457" s="298"/>
      <c r="AT457" s="298"/>
      <c r="AU457" s="300"/>
      <c r="AV457" s="300"/>
      <c r="AW457" s="300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3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 hidden="1">
      <c r="A458" s="162" t="str">
        <f>D458&amp;B458</f>
        <v/>
      </c>
      <c r="B458" s="163"/>
      <c r="C458" s="273"/>
      <c r="D458" s="274"/>
      <c r="E458" s="309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361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297"/>
      <c r="AL458" s="297"/>
      <c r="AM458" s="297"/>
      <c r="AN458" s="297"/>
      <c r="AO458" s="280"/>
      <c r="AP458" s="281"/>
      <c r="AQ458" s="281"/>
      <c r="AR458" s="298"/>
      <c r="AS458" s="298"/>
      <c r="AT458" s="298"/>
      <c r="AU458" s="300"/>
      <c r="AV458" s="300"/>
      <c r="AW458" s="300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3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 hidden="1">
      <c r="A459" s="162" t="str">
        <f>D459&amp;B459</f>
        <v/>
      </c>
      <c r="B459" s="163"/>
      <c r="C459" s="273"/>
      <c r="D459" s="274"/>
      <c r="E459" s="309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361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297"/>
      <c r="AL459" s="297"/>
      <c r="AM459" s="297"/>
      <c r="AN459" s="297"/>
      <c r="AO459" s="280"/>
      <c r="AP459" s="281"/>
      <c r="AQ459" s="281"/>
      <c r="AR459" s="298"/>
      <c r="AS459" s="298"/>
      <c r="AT459" s="298"/>
      <c r="AU459" s="300"/>
      <c r="AV459" s="300"/>
      <c r="AW459" s="300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3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 hidden="1">
      <c r="A460" s="162" t="str">
        <f>D460&amp;B460</f>
        <v/>
      </c>
      <c r="B460" s="163"/>
      <c r="C460" s="273"/>
      <c r="D460" s="274"/>
      <c r="E460" s="309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361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297"/>
      <c r="AL460" s="297"/>
      <c r="AM460" s="297"/>
      <c r="AN460" s="297"/>
      <c r="AO460" s="280"/>
      <c r="AP460" s="281"/>
      <c r="AQ460" s="281"/>
      <c r="AR460" s="298"/>
      <c r="AS460" s="298"/>
      <c r="AT460" s="298"/>
      <c r="AU460" s="300"/>
      <c r="AV460" s="300"/>
      <c r="AW460" s="300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3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 hidden="1">
      <c r="A461" s="162" t="str">
        <f>D461&amp;B461</f>
        <v/>
      </c>
      <c r="B461" s="163"/>
      <c r="C461" s="273"/>
      <c r="D461" s="274"/>
      <c r="E461" s="309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361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297"/>
      <c r="AL461" s="297"/>
      <c r="AM461" s="297"/>
      <c r="AN461" s="297"/>
      <c r="AO461" s="280"/>
      <c r="AP461" s="281"/>
      <c r="AQ461" s="281"/>
      <c r="AR461" s="298"/>
      <c r="AS461" s="298"/>
      <c r="AT461" s="298"/>
      <c r="AU461" s="300"/>
      <c r="AV461" s="300"/>
      <c r="AW461" s="300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3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 hidden="1">
      <c r="A462" s="162" t="str">
        <f>D462&amp;B462</f>
        <v/>
      </c>
      <c r="B462" s="163"/>
      <c r="C462" s="273"/>
      <c r="D462" s="274"/>
      <c r="E462" s="309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361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297"/>
      <c r="AL462" s="297"/>
      <c r="AM462" s="297"/>
      <c r="AN462" s="297"/>
      <c r="AO462" s="280"/>
      <c r="AP462" s="281"/>
      <c r="AQ462" s="281"/>
      <c r="AR462" s="298"/>
      <c r="AS462" s="298"/>
      <c r="AT462" s="298"/>
      <c r="AU462" s="300"/>
      <c r="AV462" s="300"/>
      <c r="AW462" s="300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3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 hidden="1">
      <c r="A463" s="162" t="str">
        <f>D463&amp;B463</f>
        <v/>
      </c>
      <c r="B463" s="163"/>
      <c r="C463" s="273"/>
      <c r="D463" s="274"/>
      <c r="E463" s="309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361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297"/>
      <c r="AL463" s="297"/>
      <c r="AM463" s="297"/>
      <c r="AN463" s="297"/>
      <c r="AO463" s="280"/>
      <c r="AP463" s="281"/>
      <c r="AQ463" s="281"/>
      <c r="AR463" s="298"/>
      <c r="AS463" s="298"/>
      <c r="AT463" s="298"/>
      <c r="AU463" s="300"/>
      <c r="AV463" s="300"/>
      <c r="AW463" s="300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3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 hidden="1">
      <c r="A464" s="162" t="str">
        <f>D464&amp;B464</f>
        <v/>
      </c>
      <c r="B464" s="163"/>
      <c r="C464" s="273"/>
      <c r="D464" s="274"/>
      <c r="E464" s="309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361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297"/>
      <c r="AL464" s="297"/>
      <c r="AM464" s="297"/>
      <c r="AN464" s="297"/>
      <c r="AO464" s="280"/>
      <c r="AP464" s="281"/>
      <c r="AQ464" s="281"/>
      <c r="AR464" s="298"/>
      <c r="AS464" s="298"/>
      <c r="AT464" s="298"/>
      <c r="AU464" s="300"/>
      <c r="AV464" s="300"/>
      <c r="AW464" s="300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3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 hidden="1">
      <c r="A465" s="162" t="str">
        <f>D465&amp;B465</f>
        <v/>
      </c>
      <c r="B465" s="163"/>
      <c r="C465" s="273"/>
      <c r="D465" s="274"/>
      <c r="E465" s="309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361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297"/>
      <c r="AL465" s="297"/>
      <c r="AM465" s="297"/>
      <c r="AN465" s="297"/>
      <c r="AO465" s="280"/>
      <c r="AP465" s="281"/>
      <c r="AQ465" s="281"/>
      <c r="AR465" s="298"/>
      <c r="AS465" s="298"/>
      <c r="AT465" s="298"/>
      <c r="AU465" s="300"/>
      <c r="AV465" s="300"/>
      <c r="AW465" s="300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3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 hidden="1">
      <c r="A466" s="162" t="str">
        <f>D466&amp;B466</f>
        <v/>
      </c>
      <c r="B466" s="163"/>
      <c r="C466" s="273"/>
      <c r="D466" s="274"/>
      <c r="E466" s="309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361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297"/>
      <c r="AL466" s="297"/>
      <c r="AM466" s="297"/>
      <c r="AN466" s="297"/>
      <c r="AO466" s="280"/>
      <c r="AP466" s="281"/>
      <c r="AQ466" s="281"/>
      <c r="AR466" s="298"/>
      <c r="AS466" s="298"/>
      <c r="AT466" s="298"/>
      <c r="AU466" s="300"/>
      <c r="AV466" s="300"/>
      <c r="AW466" s="300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3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 hidden="1">
      <c r="A467" s="162" t="str">
        <f>D467&amp;B467</f>
        <v/>
      </c>
      <c r="B467" s="163"/>
      <c r="C467" s="273"/>
      <c r="D467" s="274"/>
      <c r="E467" s="309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361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297"/>
      <c r="AL467" s="297"/>
      <c r="AM467" s="297"/>
      <c r="AN467" s="297"/>
      <c r="AO467" s="280"/>
      <c r="AP467" s="281"/>
      <c r="AQ467" s="281"/>
      <c r="AR467" s="298"/>
      <c r="AS467" s="298"/>
      <c r="AT467" s="298"/>
      <c r="AU467" s="300"/>
      <c r="AV467" s="300"/>
      <c r="AW467" s="300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3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 hidden="1">
      <c r="A468" s="162" t="str">
        <f>D468&amp;B468</f>
        <v/>
      </c>
      <c r="B468" s="163"/>
      <c r="C468" s="273"/>
      <c r="D468" s="274"/>
      <c r="E468" s="310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361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297"/>
      <c r="AL468" s="297"/>
      <c r="AM468" s="297"/>
      <c r="AN468" s="297"/>
      <c r="AO468" s="280"/>
      <c r="AP468" s="281"/>
      <c r="AQ468" s="281"/>
      <c r="AR468" s="298"/>
      <c r="AS468" s="298"/>
      <c r="AT468" s="298"/>
      <c r="AU468" s="300"/>
      <c r="AV468" s="300"/>
      <c r="AW468" s="300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3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 hidden="1">
      <c r="A469" s="162" t="str">
        <f>D469&amp;B469</f>
        <v/>
      </c>
      <c r="B469" s="163"/>
      <c r="C469" s="273"/>
      <c r="D469" s="274"/>
      <c r="E469" s="309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361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297"/>
      <c r="AL469" s="297"/>
      <c r="AM469" s="297"/>
      <c r="AN469" s="297"/>
      <c r="AO469" s="280"/>
      <c r="AP469" s="281"/>
      <c r="AQ469" s="281"/>
      <c r="AR469" s="298"/>
      <c r="AS469" s="298"/>
      <c r="AT469" s="298"/>
      <c r="AU469" s="300"/>
      <c r="AV469" s="300"/>
      <c r="AW469" s="300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3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 hidden="1">
      <c r="A470" s="162" t="str">
        <f>D470&amp;B470</f>
        <v/>
      </c>
      <c r="B470" s="163"/>
      <c r="C470" s="273"/>
      <c r="D470" s="274"/>
      <c r="E470" s="309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361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297"/>
      <c r="AL470" s="297"/>
      <c r="AM470" s="297"/>
      <c r="AN470" s="297"/>
      <c r="AO470" s="280"/>
      <c r="AP470" s="281"/>
      <c r="AQ470" s="281"/>
      <c r="AR470" s="298"/>
      <c r="AS470" s="298"/>
      <c r="AT470" s="298"/>
      <c r="AU470" s="300"/>
      <c r="AV470" s="300"/>
      <c r="AW470" s="300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3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 hidden="1">
      <c r="A471" s="162" t="str">
        <f>D471&amp;B471</f>
        <v/>
      </c>
      <c r="B471" s="163"/>
      <c r="C471" s="273"/>
      <c r="D471" s="274"/>
      <c r="E471" s="309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361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297"/>
      <c r="AL471" s="297"/>
      <c r="AM471" s="297"/>
      <c r="AN471" s="297"/>
      <c r="AO471" s="280"/>
      <c r="AP471" s="281"/>
      <c r="AQ471" s="281"/>
      <c r="AR471" s="298"/>
      <c r="AS471" s="298"/>
      <c r="AT471" s="298"/>
      <c r="AU471" s="300"/>
      <c r="AV471" s="300"/>
      <c r="AW471" s="300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3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 hidden="1">
      <c r="A472" s="162" t="str">
        <f>D472&amp;B472</f>
        <v/>
      </c>
      <c r="B472" s="163"/>
      <c r="C472" s="273"/>
      <c r="D472" s="274"/>
      <c r="E472" s="309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361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297"/>
      <c r="AL472" s="297"/>
      <c r="AM472" s="297"/>
      <c r="AN472" s="297"/>
      <c r="AO472" s="280"/>
      <c r="AP472" s="281"/>
      <c r="AQ472" s="281"/>
      <c r="AR472" s="298"/>
      <c r="AS472" s="298"/>
      <c r="AT472" s="298"/>
      <c r="AU472" s="300"/>
      <c r="AV472" s="300"/>
      <c r="AW472" s="300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3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 hidden="1">
      <c r="A473" s="162" t="str">
        <f>D473&amp;B473</f>
        <v/>
      </c>
      <c r="B473" s="163"/>
      <c r="C473" s="273"/>
      <c r="D473" s="274"/>
      <c r="E473" s="309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361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297"/>
      <c r="AL473" s="297"/>
      <c r="AM473" s="297"/>
      <c r="AN473" s="297"/>
      <c r="AO473" s="280"/>
      <c r="AP473" s="281"/>
      <c r="AQ473" s="281"/>
      <c r="AR473" s="298"/>
      <c r="AS473" s="298"/>
      <c r="AT473" s="298"/>
      <c r="AU473" s="300"/>
      <c r="AV473" s="300"/>
      <c r="AW473" s="300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3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 hidden="1">
      <c r="A474" s="162" t="str">
        <f>D474&amp;B474</f>
        <v/>
      </c>
      <c r="B474" s="163"/>
      <c r="C474" s="273"/>
      <c r="D474" s="274"/>
      <c r="E474" s="309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361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297"/>
      <c r="AL474" s="297"/>
      <c r="AM474" s="297"/>
      <c r="AN474" s="297"/>
      <c r="AO474" s="280"/>
      <c r="AP474" s="281"/>
      <c r="AQ474" s="281"/>
      <c r="AR474" s="298"/>
      <c r="AS474" s="298"/>
      <c r="AT474" s="298"/>
      <c r="AU474" s="300"/>
      <c r="AV474" s="300"/>
      <c r="AW474" s="300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3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 hidden="1">
      <c r="A475" s="162" t="str">
        <f>D475&amp;B475</f>
        <v/>
      </c>
      <c r="B475" s="163"/>
      <c r="C475" s="273"/>
      <c r="D475" s="274"/>
      <c r="E475" s="309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361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297"/>
      <c r="AL475" s="297"/>
      <c r="AM475" s="297"/>
      <c r="AN475" s="297"/>
      <c r="AO475" s="280"/>
      <c r="AP475" s="281"/>
      <c r="AQ475" s="281"/>
      <c r="AR475" s="298"/>
      <c r="AS475" s="298"/>
      <c r="AT475" s="298"/>
      <c r="AU475" s="300"/>
      <c r="AV475" s="300"/>
      <c r="AW475" s="300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3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 hidden="1">
      <c r="A476" s="162" t="str">
        <f>D476&amp;B476</f>
        <v/>
      </c>
      <c r="B476" s="163"/>
      <c r="C476" s="273"/>
      <c r="D476" s="274"/>
      <c r="E476" s="309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361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297"/>
      <c r="AL476" s="297"/>
      <c r="AM476" s="297"/>
      <c r="AN476" s="297"/>
      <c r="AO476" s="280"/>
      <c r="AP476" s="281"/>
      <c r="AQ476" s="281"/>
      <c r="AR476" s="298"/>
      <c r="AS476" s="298"/>
      <c r="AT476" s="298"/>
      <c r="AU476" s="300"/>
      <c r="AV476" s="300"/>
      <c r="AW476" s="300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3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 hidden="1">
      <c r="A477" s="162" t="str">
        <f>D477&amp;B477</f>
        <v/>
      </c>
      <c r="B477" s="163"/>
      <c r="C477" s="273"/>
      <c r="D477" s="274"/>
      <c r="E477" s="309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361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297"/>
      <c r="AL477" s="297"/>
      <c r="AM477" s="297"/>
      <c r="AN477" s="297"/>
      <c r="AO477" s="280"/>
      <c r="AP477" s="281"/>
      <c r="AQ477" s="281"/>
      <c r="AR477" s="298"/>
      <c r="AS477" s="298"/>
      <c r="AT477" s="298"/>
      <c r="AU477" s="300"/>
      <c r="AV477" s="300"/>
      <c r="AW477" s="300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3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 hidden="1">
      <c r="A478" s="162" t="str">
        <f>D478&amp;B478</f>
        <v/>
      </c>
      <c r="B478" s="163"/>
      <c r="C478" s="273"/>
      <c r="D478" s="274"/>
      <c r="E478" s="309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361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297"/>
      <c r="AL478" s="297"/>
      <c r="AM478" s="297"/>
      <c r="AN478" s="297"/>
      <c r="AO478" s="280"/>
      <c r="AP478" s="281"/>
      <c r="AQ478" s="281"/>
      <c r="AR478" s="298"/>
      <c r="AS478" s="298"/>
      <c r="AT478" s="298"/>
      <c r="AU478" s="300"/>
      <c r="AV478" s="300"/>
      <c r="AW478" s="300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3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 hidden="1">
      <c r="A479" s="162" t="str">
        <f>D479&amp;B479</f>
        <v/>
      </c>
      <c r="B479" s="163"/>
      <c r="C479" s="273"/>
      <c r="D479" s="274"/>
      <c r="E479" s="309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361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297"/>
      <c r="AL479" s="297"/>
      <c r="AM479" s="297"/>
      <c r="AN479" s="297"/>
      <c r="AO479" s="280"/>
      <c r="AP479" s="281"/>
      <c r="AQ479" s="281"/>
      <c r="AR479" s="298"/>
      <c r="AS479" s="298"/>
      <c r="AT479" s="298"/>
      <c r="AU479" s="300"/>
      <c r="AV479" s="300"/>
      <c r="AW479" s="300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3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 hidden="1">
      <c r="A480" s="162" t="str">
        <f>D480&amp;B480</f>
        <v/>
      </c>
      <c r="B480" s="163"/>
      <c r="C480" s="273"/>
      <c r="D480" s="274"/>
      <c r="E480" s="310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361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297"/>
      <c r="AL480" s="297"/>
      <c r="AM480" s="297"/>
      <c r="AN480" s="297"/>
      <c r="AO480" s="280"/>
      <c r="AP480" s="281"/>
      <c r="AQ480" s="281"/>
      <c r="AR480" s="298"/>
      <c r="AS480" s="298"/>
      <c r="AT480" s="298"/>
      <c r="AU480" s="300"/>
      <c r="AV480" s="300"/>
      <c r="AW480" s="300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3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 hidden="1">
      <c r="A481" s="162" t="str">
        <f>D481&amp;B481</f>
        <v/>
      </c>
      <c r="B481" s="163"/>
      <c r="C481" s="273"/>
      <c r="D481" s="274"/>
      <c r="E481" s="309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361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297"/>
      <c r="AL481" s="297"/>
      <c r="AM481" s="297"/>
      <c r="AN481" s="297"/>
      <c r="AO481" s="280"/>
      <c r="AP481" s="281"/>
      <c r="AQ481" s="281"/>
      <c r="AR481" s="298"/>
      <c r="AS481" s="298"/>
      <c r="AT481" s="298"/>
      <c r="AU481" s="300"/>
      <c r="AV481" s="300"/>
      <c r="AW481" s="300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3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 hidden="1">
      <c r="A482" s="162" t="str">
        <f>D482&amp;B482</f>
        <v/>
      </c>
      <c r="B482" s="163"/>
      <c r="C482" s="273"/>
      <c r="D482" s="274"/>
      <c r="E482" s="309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361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297"/>
      <c r="AL482" s="297"/>
      <c r="AM482" s="297"/>
      <c r="AN482" s="297"/>
      <c r="AO482" s="280"/>
      <c r="AP482" s="281"/>
      <c r="AQ482" s="281"/>
      <c r="AR482" s="298"/>
      <c r="AS482" s="298"/>
      <c r="AT482" s="298"/>
      <c r="AU482" s="300"/>
      <c r="AV482" s="300"/>
      <c r="AW482" s="300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3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 hidden="1">
      <c r="A483" s="162" t="str">
        <f>D483&amp;B483</f>
        <v/>
      </c>
      <c r="B483" s="163"/>
      <c r="C483" s="273"/>
      <c r="D483" s="274"/>
      <c r="E483" s="309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361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297"/>
      <c r="AL483" s="297"/>
      <c r="AM483" s="297"/>
      <c r="AN483" s="297"/>
      <c r="AO483" s="280"/>
      <c r="AP483" s="281"/>
      <c r="AQ483" s="281"/>
      <c r="AR483" s="298"/>
      <c r="AS483" s="298"/>
      <c r="AT483" s="298"/>
      <c r="AU483" s="300"/>
      <c r="AV483" s="300"/>
      <c r="AW483" s="300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3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 hidden="1">
      <c r="A484" s="162" t="str">
        <f>D484&amp;B484</f>
        <v/>
      </c>
      <c r="B484" s="163"/>
      <c r="C484" s="273"/>
      <c r="D484" s="274"/>
      <c r="E484" s="309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361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297"/>
      <c r="AL484" s="297"/>
      <c r="AM484" s="297"/>
      <c r="AN484" s="297"/>
      <c r="AO484" s="280"/>
      <c r="AP484" s="281"/>
      <c r="AQ484" s="281"/>
      <c r="AR484" s="298"/>
      <c r="AS484" s="298"/>
      <c r="AT484" s="298"/>
      <c r="AU484" s="300"/>
      <c r="AV484" s="300"/>
      <c r="AW484" s="300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3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 hidden="1">
      <c r="A485" s="162" t="str">
        <f>D485&amp;B485</f>
        <v/>
      </c>
      <c r="B485" s="163"/>
      <c r="C485" s="273"/>
      <c r="D485" s="274"/>
      <c r="E485" s="309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361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297"/>
      <c r="AL485" s="297"/>
      <c r="AM485" s="297"/>
      <c r="AN485" s="297"/>
      <c r="AO485" s="280"/>
      <c r="AP485" s="281"/>
      <c r="AQ485" s="281"/>
      <c r="AR485" s="298"/>
      <c r="AS485" s="298"/>
      <c r="AT485" s="298"/>
      <c r="AU485" s="300"/>
      <c r="AV485" s="300"/>
      <c r="AW485" s="300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3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 hidden="1">
      <c r="A486" s="162" t="str">
        <f>D486&amp;B486</f>
        <v/>
      </c>
      <c r="B486" s="163"/>
      <c r="C486" s="273"/>
      <c r="D486" s="274"/>
      <c r="E486" s="309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361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297"/>
      <c r="AL486" s="297"/>
      <c r="AM486" s="297"/>
      <c r="AN486" s="297"/>
      <c r="AO486" s="280"/>
      <c r="AP486" s="281"/>
      <c r="AQ486" s="281"/>
      <c r="AR486" s="298"/>
      <c r="AS486" s="298"/>
      <c r="AT486" s="298"/>
      <c r="AU486" s="300"/>
      <c r="AV486" s="300"/>
      <c r="AW486" s="300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3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 hidden="1">
      <c r="A487" s="162" t="str">
        <f>D487&amp;B487</f>
        <v/>
      </c>
      <c r="B487" s="163"/>
      <c r="C487" s="273"/>
      <c r="D487" s="274"/>
      <c r="E487" s="309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361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297"/>
      <c r="AL487" s="297"/>
      <c r="AM487" s="297"/>
      <c r="AN487" s="297"/>
      <c r="AO487" s="280"/>
      <c r="AP487" s="281"/>
      <c r="AQ487" s="281"/>
      <c r="AR487" s="298"/>
      <c r="AS487" s="298"/>
      <c r="AT487" s="298"/>
      <c r="AU487" s="300"/>
      <c r="AV487" s="300"/>
      <c r="AW487" s="300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3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 hidden="1">
      <c r="A488" s="162" t="str">
        <f>D488&amp;B488</f>
        <v/>
      </c>
      <c r="B488" s="163"/>
      <c r="C488" s="273"/>
      <c r="D488" s="274"/>
      <c r="E488" s="309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361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297"/>
      <c r="AL488" s="297"/>
      <c r="AM488" s="297"/>
      <c r="AN488" s="297"/>
      <c r="AO488" s="280"/>
      <c r="AP488" s="281"/>
      <c r="AQ488" s="281"/>
      <c r="AR488" s="298"/>
      <c r="AS488" s="298"/>
      <c r="AT488" s="298"/>
      <c r="AU488" s="300"/>
      <c r="AV488" s="300"/>
      <c r="AW488" s="300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3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 hidden="1">
      <c r="A489" s="162" t="str">
        <f>D489&amp;B489</f>
        <v/>
      </c>
      <c r="B489" s="163"/>
      <c r="C489" s="273"/>
      <c r="D489" s="274"/>
      <c r="E489" s="309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361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297"/>
      <c r="AL489" s="297"/>
      <c r="AM489" s="297"/>
      <c r="AN489" s="297"/>
      <c r="AO489" s="280"/>
      <c r="AP489" s="281"/>
      <c r="AQ489" s="281"/>
      <c r="AR489" s="298"/>
      <c r="AS489" s="298"/>
      <c r="AT489" s="298"/>
      <c r="AU489" s="300"/>
      <c r="AV489" s="300"/>
      <c r="AW489" s="300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3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 hidden="1">
      <c r="A490" s="162" t="str">
        <f>D490&amp;B490</f>
        <v/>
      </c>
      <c r="B490" s="163"/>
      <c r="C490" s="273"/>
      <c r="D490" s="274"/>
      <c r="E490" s="309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361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297"/>
      <c r="AL490" s="297"/>
      <c r="AM490" s="297"/>
      <c r="AN490" s="297"/>
      <c r="AO490" s="280"/>
      <c r="AP490" s="281"/>
      <c r="AQ490" s="281"/>
      <c r="AR490" s="298"/>
      <c r="AS490" s="298"/>
      <c r="AT490" s="298"/>
      <c r="AU490" s="300"/>
      <c r="AV490" s="300"/>
      <c r="AW490" s="300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3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 hidden="1">
      <c r="A491" s="162" t="str">
        <f>D491&amp;B491</f>
        <v/>
      </c>
      <c r="B491" s="163"/>
      <c r="C491" s="273"/>
      <c r="D491" s="274"/>
      <c r="E491" s="309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361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297"/>
      <c r="AL491" s="297"/>
      <c r="AM491" s="297"/>
      <c r="AN491" s="297"/>
      <c r="AO491" s="280"/>
      <c r="AP491" s="281"/>
      <c r="AQ491" s="281"/>
      <c r="AR491" s="298"/>
      <c r="AS491" s="298"/>
      <c r="AT491" s="298"/>
      <c r="AU491" s="300"/>
      <c r="AV491" s="300"/>
      <c r="AW491" s="300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3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 hidden="1">
      <c r="A492" s="162" t="str">
        <f>D492&amp;B492</f>
        <v/>
      </c>
      <c r="B492" s="163"/>
      <c r="C492" s="273"/>
      <c r="D492" s="274"/>
      <c r="E492" s="310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361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297"/>
      <c r="AL492" s="297"/>
      <c r="AM492" s="297"/>
      <c r="AN492" s="297"/>
      <c r="AO492" s="280"/>
      <c r="AP492" s="281"/>
      <c r="AQ492" s="281"/>
      <c r="AR492" s="298"/>
      <c r="AS492" s="298"/>
      <c r="AT492" s="298"/>
      <c r="AU492" s="300"/>
      <c r="AV492" s="300"/>
      <c r="AW492" s="300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3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 hidden="1">
      <c r="A493" s="170" t="str">
        <f>D493&amp;B493</f>
        <v/>
      </c>
      <c r="B493" s="171"/>
      <c r="C493" s="273"/>
      <c r="D493" s="274"/>
      <c r="E493" s="309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361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4"/>
      <c r="AL493" s="304"/>
      <c r="AM493" s="304"/>
      <c r="AN493" s="304"/>
      <c r="AO493" s="305"/>
      <c r="AP493" s="306"/>
      <c r="AQ493" s="306"/>
      <c r="AR493" s="298"/>
      <c r="AS493" s="298"/>
      <c r="AT493" s="298"/>
      <c r="AU493" s="300"/>
      <c r="AV493" s="300"/>
      <c r="AW493" s="300"/>
      <c r="AX493" s="275"/>
      <c r="AY493" s="181"/>
      <c r="AZ493" s="157"/>
      <c r="BA493" s="276"/>
      <c r="BB493" s="176"/>
      <c r="BC493" s="228"/>
      <c r="BD493" s="228"/>
      <c r="BE493" s="158"/>
      <c r="BF493" s="307"/>
      <c r="BG493" s="183"/>
      <c r="BH493" s="277"/>
      <c r="BI493" s="277"/>
      <c r="BJ493" s="303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45:Y345 V349:Y350 V346:X348 V352:Y353 V351:X351 V354:X354 V355:Y359 V366:X367 V360:X360 V365:Y365 V363:X364 V368:Y368 V361:Y362 V369:X416 X418 X420 Y370:Y444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60 Y363: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25" operator="equal">
      <formula>"ERRO"</formula>
    </cfRule>
  </conditionalFormatting>
  <conditionalFormatting sqref="X4 Y1:Z368 Y369:Y444">
    <cfRule type="cellIs" dxfId="138" priority="18414" operator="equal">
      <formula>"OPORTUNIDADE"</formula>
    </cfRule>
  </conditionalFormatting>
  <conditionalFormatting sqref="AZ6:AZ416">
    <cfRule type="expression" dxfId="137" priority="18409">
      <formula>$BU6=1</formula>
    </cfRule>
  </conditionalFormatting>
  <conditionalFormatting sqref="BQ6:BQ493">
    <cfRule type="cellIs" dxfId="136" priority="18420" operator="equal">
      <formula>"Produção e Intervalo"</formula>
    </cfRule>
    <cfRule type="cellIs" dxfId="135" priority="18421" operator="equal">
      <formula>"Aderente"</formula>
    </cfRule>
    <cfRule type="cellIs" dxfId="134" priority="18422" operator="equal">
      <formula>"Intervalo"</formula>
    </cfRule>
    <cfRule type="cellIs" dxfId="133" priority="18423" operator="equal">
      <formula>"Produção"</formula>
    </cfRule>
    <cfRule type="cellIs" dxfId="132" priority="18424" operator="equal">
      <formula>"ERRO"</formula>
    </cfRule>
  </conditionalFormatting>
  <conditionalFormatting sqref="BR6:BS446">
    <cfRule type="cellIs" dxfId="131" priority="18402" operator="equal">
      <formula>"*"</formula>
    </cfRule>
    <cfRule type="cellIs" dxfId="130" priority="18403" operator="greaterThanOrEqual">
      <formula>1</formula>
    </cfRule>
    <cfRule type="cellIs" dxfId="129" priority="18404" operator="lessThan">
      <formula>1</formula>
    </cfRule>
  </conditionalFormatting>
  <conditionalFormatting sqref="Y6:Z368 X370:X416 X418 X420 Y369:Y444">
    <cfRule type="cellIs" dxfId="128" priority="18350" operator="equal">
      <formula>"NÃO"</formula>
    </cfRule>
    <cfRule type="cellIs" dxfId="127" priority="18351" operator="equal">
      <formula>"SIM"</formula>
    </cfRule>
  </conditionalFormatting>
  <conditionalFormatting sqref="X370:X416 X418 X420">
    <cfRule type="cellIs" dxfId="126" priority="18349" operator="equal">
      <formula>"OPORTUNIDADE"</formula>
    </cfRule>
  </conditionalFormatting>
  <conditionalFormatting sqref="Z369:Z416">
    <cfRule type="cellIs" dxfId="125" priority="18347" operator="equal">
      <formula>"NÃO"</formula>
    </cfRule>
    <cfRule type="cellIs" dxfId="124" priority="18348" operator="equal">
      <formula>"SIM"</formula>
    </cfRule>
  </conditionalFormatting>
  <conditionalFormatting sqref="Z369:Z416">
    <cfRule type="cellIs" dxfId="123" priority="18346" operator="equal">
      <formula>"OPORTUNIDADE"</formula>
    </cfRule>
  </conditionalFormatting>
  <conditionalFormatting sqref="Y1048469:Y1048576">
    <cfRule type="cellIs" dxfId="122" priority="18231" operator="equal">
      <formula>"OPORTUNIDADE"</formula>
    </cfRule>
  </conditionalFormatting>
  <conditionalFormatting sqref="Y1048469:Y1048576">
    <cfRule type="cellIs" dxfId="121" priority="18229" operator="equal">
      <formula>"NÃO"</formula>
    </cfRule>
    <cfRule type="cellIs" dxfId="120" priority="18230" operator="equal">
      <formula>"SIM"</formula>
    </cfRule>
  </conditionalFormatting>
  <conditionalFormatting sqref="Z417:Z442">
    <cfRule type="cellIs" dxfId="119" priority="17966" operator="equal">
      <formula>"OPORTUNIDADE"</formula>
    </cfRule>
  </conditionalFormatting>
  <conditionalFormatting sqref="Z417:Z442">
    <cfRule type="cellIs" dxfId="118" priority="17964" operator="equal">
      <formula>"NÃO"</formula>
    </cfRule>
    <cfRule type="cellIs" dxfId="117" priority="17965" operator="equal">
      <formula>"SIM"</formula>
    </cfRule>
  </conditionalFormatting>
  <conditionalFormatting sqref="X443">
    <cfRule type="cellIs" dxfId="116" priority="17952" operator="equal">
      <formula>"NÃO"</formula>
    </cfRule>
    <cfRule type="cellIs" dxfId="115" priority="17953" operator="equal">
      <formula>"SIM"</formula>
    </cfRule>
  </conditionalFormatting>
  <conditionalFormatting sqref="X443">
    <cfRule type="cellIs" dxfId="114" priority="17951" operator="equal">
      <formula>"OPORTUNIDADE"</formula>
    </cfRule>
  </conditionalFormatting>
  <conditionalFormatting sqref="Z443">
    <cfRule type="cellIs" dxfId="113" priority="17949" operator="equal">
      <formula>"NÃO"</formula>
    </cfRule>
    <cfRule type="cellIs" dxfId="112" priority="17950" operator="equal">
      <formula>"SIM"</formula>
    </cfRule>
  </conditionalFormatting>
  <conditionalFormatting sqref="Z443">
    <cfRule type="cellIs" dxfId="111" priority="17948" operator="equal">
      <formula>"OPORTUNIDADE"</formula>
    </cfRule>
  </conditionalFormatting>
  <conditionalFormatting sqref="BI443">
    <cfRule type="iconSet" priority="17957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8">
      <iconSet showValue="0">
        <cfvo type="percent" val="0"/>
        <cfvo type="num" val="1"/>
        <cfvo type="num" val="1" gte="0"/>
      </iconSet>
    </cfRule>
    <cfRule type="iconSet" priority="17959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6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8">
      <formula>$BU386=1</formula>
    </cfRule>
  </conditionalFormatting>
  <conditionalFormatting sqref="AZ419:AZ443">
    <cfRule type="expression" dxfId="109" priority="18728">
      <formula>$BU391=1</formula>
    </cfRule>
  </conditionalFormatting>
  <conditionalFormatting sqref="BI417:BI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31">
      <iconSet showValue="0">
        <cfvo type="percent" val="0"/>
        <cfvo type="num" val="1"/>
        <cfvo type="num" val="1" gte="0"/>
      </iconSet>
    </cfRule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38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63" operator="equal">
      <formula>"*"</formula>
    </cfRule>
    <cfRule type="cellIs" dxfId="107" priority="13364" operator="greaterThanOrEqual">
      <formula>1</formula>
    </cfRule>
    <cfRule type="cellIs" dxfId="106" priority="13365" operator="lessThan">
      <formula>1</formula>
    </cfRule>
  </conditionalFormatting>
  <conditionalFormatting sqref="BK1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47 BK344 BK364 BK366:BK369 BK374:BK376 BK384 BK386 BK389:BK390">
    <cfRule type="iconSet" priority="20610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93">
    <cfRule type="iconSet" priority="2062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6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64">
      <iconSet showValue="0">
        <cfvo type="percent" val="0"/>
        <cfvo type="num" val="1"/>
        <cfvo type="num" val="1" gte="0"/>
      </iconSet>
    </cfRule>
    <cfRule type="iconSet" priority="2066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M6:BM446 BN368:BO368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D7" sqref="D7"/>
    </sheetView>
  </sheetViews>
  <sheetFormatPr defaultRowHeight="15"/>
  <cols>
    <col min="5" max="5" width="25.140625" customWidth="1"/>
  </cols>
  <sheetData>
    <row r="1" spans="3:8">
      <c r="C1" s="389" t="s">
        <v>1828</v>
      </c>
      <c r="D1" s="389"/>
      <c r="E1" s="389"/>
      <c r="F1" s="389"/>
      <c r="G1" s="389"/>
      <c r="H1" s="389"/>
    </row>
    <row r="2" spans="3:8">
      <c r="C2" s="389"/>
      <c r="D2" s="389"/>
      <c r="E2" s="389"/>
      <c r="F2" s="389"/>
      <c r="G2" s="389"/>
      <c r="H2" s="389"/>
    </row>
    <row r="3" spans="3:8">
      <c r="C3" s="311" t="s">
        <v>703</v>
      </c>
      <c r="D3" s="311" t="s">
        <v>1829</v>
      </c>
      <c r="E3" s="311" t="s">
        <v>1830</v>
      </c>
      <c r="F3" s="311" t="s">
        <v>1831</v>
      </c>
      <c r="G3" s="311" t="s">
        <v>1832</v>
      </c>
      <c r="H3" s="311" t="s">
        <v>1833</v>
      </c>
    </row>
    <row r="4" spans="3:8">
      <c r="C4" s="312" t="s">
        <v>838</v>
      </c>
      <c r="D4" s="312">
        <v>9322</v>
      </c>
      <c r="E4" s="313">
        <v>46000</v>
      </c>
      <c r="F4" s="312">
        <v>9000</v>
      </c>
      <c r="G4" s="312"/>
      <c r="H4" s="312"/>
    </row>
    <row r="5" spans="3:8">
      <c r="C5" s="312" t="s">
        <v>838</v>
      </c>
      <c r="D5" s="312">
        <v>7671</v>
      </c>
      <c r="E5" s="313">
        <v>46000</v>
      </c>
      <c r="F5" s="312">
        <v>9000</v>
      </c>
      <c r="G5" s="312"/>
      <c r="H5" s="312"/>
    </row>
    <row r="6" spans="3:8">
      <c r="C6" s="312" t="s">
        <v>838</v>
      </c>
      <c r="D6" s="312">
        <v>7672</v>
      </c>
      <c r="E6" s="313">
        <v>46000</v>
      </c>
      <c r="F6" s="314" t="s">
        <v>1834</v>
      </c>
      <c r="G6" s="312"/>
      <c r="H6" s="312"/>
    </row>
    <row r="7" spans="3:8">
      <c r="C7" s="312" t="s">
        <v>847</v>
      </c>
      <c r="D7" s="312">
        <v>7632</v>
      </c>
      <c r="E7" s="313">
        <v>46045</v>
      </c>
      <c r="F7" s="315">
        <v>3200</v>
      </c>
      <c r="G7" s="312"/>
      <c r="H7" s="312"/>
    </row>
    <row r="8" spans="3:8">
      <c r="C8" s="312" t="s">
        <v>847</v>
      </c>
      <c r="D8" s="312">
        <v>9414</v>
      </c>
      <c r="E8" s="313">
        <v>46045</v>
      </c>
      <c r="F8" s="312">
        <v>7000</v>
      </c>
      <c r="G8" s="312"/>
      <c r="H8" s="312"/>
    </row>
    <row r="9" spans="3:8">
      <c r="C9" s="312"/>
      <c r="D9" s="312"/>
      <c r="E9" s="312"/>
      <c r="F9" s="312"/>
      <c r="G9" s="312"/>
      <c r="H9" s="312"/>
    </row>
    <row r="10" spans="3:8">
      <c r="C10" s="312" t="s">
        <v>1743</v>
      </c>
      <c r="D10" s="312">
        <v>9049</v>
      </c>
      <c r="E10" s="313">
        <v>46044</v>
      </c>
      <c r="F10" s="312" t="s">
        <v>1835</v>
      </c>
      <c r="G10" s="312" t="s">
        <v>1836</v>
      </c>
      <c r="H10" s="312"/>
    </row>
    <row r="11" spans="3:8">
      <c r="C11" s="312" t="s">
        <v>1743</v>
      </c>
      <c r="D11" s="312">
        <v>9044</v>
      </c>
      <c r="E11" s="313">
        <v>46044</v>
      </c>
      <c r="F11" s="312" t="s">
        <v>1837</v>
      </c>
      <c r="G11" s="312" t="s">
        <v>1838</v>
      </c>
      <c r="H11" s="312"/>
    </row>
    <row r="12" spans="3:8">
      <c r="C12" s="312" t="s">
        <v>1743</v>
      </c>
      <c r="D12" s="312">
        <v>762</v>
      </c>
      <c r="E12" s="313">
        <v>46044</v>
      </c>
      <c r="F12" s="312" t="s">
        <v>1839</v>
      </c>
      <c r="G12" s="312" t="s">
        <v>1838</v>
      </c>
      <c r="H12" s="312"/>
    </row>
    <row r="13" spans="3:8">
      <c r="C13" s="312"/>
      <c r="D13" s="312"/>
      <c r="E13" s="312"/>
      <c r="F13" s="312"/>
      <c r="G13" s="312"/>
      <c r="H13" s="312"/>
    </row>
    <row r="14" spans="3:8">
      <c r="C14" s="312"/>
      <c r="D14" s="312"/>
      <c r="E14" s="312"/>
      <c r="F14" s="312"/>
      <c r="G14" s="312"/>
      <c r="H14" s="312"/>
    </row>
    <row r="15" spans="3:8">
      <c r="C15" s="312"/>
      <c r="D15" s="312"/>
      <c r="E15" s="312"/>
      <c r="F15" s="312"/>
      <c r="G15" s="312"/>
      <c r="H15" s="312"/>
    </row>
    <row r="16" spans="3:8">
      <c r="C16" s="312"/>
      <c r="D16" s="312"/>
      <c r="E16" s="312"/>
      <c r="F16" s="312"/>
      <c r="G16" s="312"/>
      <c r="H16" s="312"/>
    </row>
    <row r="17" spans="3:8">
      <c r="C17" s="312"/>
      <c r="D17" s="312"/>
      <c r="E17" s="312"/>
      <c r="F17" s="312"/>
      <c r="G17" s="312"/>
      <c r="H17" s="312"/>
    </row>
    <row r="18" spans="3:8">
      <c r="C18" s="312"/>
      <c r="D18" s="312"/>
      <c r="E18" s="312"/>
      <c r="F18" s="312"/>
      <c r="G18" s="312"/>
      <c r="H18" s="312"/>
    </row>
    <row r="19" spans="3:8">
      <c r="C19" s="312"/>
      <c r="D19" s="312"/>
      <c r="E19" s="312"/>
      <c r="F19" s="312"/>
      <c r="G19" s="312"/>
      <c r="H19" s="312"/>
    </row>
    <row r="20" spans="3:8">
      <c r="C20" s="312"/>
      <c r="D20" s="312"/>
      <c r="E20" s="312"/>
      <c r="F20" s="312"/>
      <c r="G20" s="312"/>
      <c r="H20" s="312"/>
    </row>
    <row r="21" spans="3:8">
      <c r="C21" s="312"/>
      <c r="D21" s="312"/>
      <c r="E21" s="312"/>
      <c r="F21" s="312"/>
      <c r="G21" s="312"/>
      <c r="H21" s="312"/>
    </row>
    <row r="22" spans="3:8">
      <c r="C22" s="312"/>
      <c r="D22" s="312"/>
      <c r="E22" s="312"/>
      <c r="F22" s="312"/>
      <c r="G22" s="312"/>
      <c r="H22" s="312"/>
    </row>
    <row r="23" spans="3:8">
      <c r="C23" s="312"/>
      <c r="D23" s="312"/>
      <c r="E23" s="312"/>
      <c r="F23" s="312"/>
      <c r="G23" s="312"/>
      <c r="H23" s="312"/>
    </row>
    <row r="24" spans="3:8">
      <c r="C24" s="312"/>
      <c r="D24" s="312"/>
      <c r="E24" s="312"/>
      <c r="F24" s="312"/>
      <c r="G24" s="312"/>
      <c r="H24" s="312"/>
    </row>
    <row r="25" spans="3:8">
      <c r="C25" s="312"/>
      <c r="D25" s="312"/>
      <c r="E25" s="312"/>
      <c r="F25" s="312"/>
      <c r="G25" s="312"/>
      <c r="H25" s="312"/>
    </row>
    <row r="26" spans="3:8">
      <c r="C26" s="312"/>
      <c r="D26" s="312"/>
      <c r="E26" s="312"/>
      <c r="F26" s="312"/>
      <c r="G26" s="312"/>
      <c r="H26" s="312"/>
    </row>
    <row r="27" spans="3:8">
      <c r="C27" s="312"/>
      <c r="D27" s="312"/>
      <c r="E27" s="312"/>
      <c r="F27" s="312"/>
      <c r="G27" s="312"/>
      <c r="H27" s="312"/>
    </row>
    <row r="28" spans="3:8">
      <c r="C28" s="312"/>
      <c r="D28" s="312"/>
      <c r="E28" s="312"/>
      <c r="F28" s="312"/>
      <c r="G28" s="312"/>
      <c r="H28" s="312"/>
    </row>
    <row r="29" spans="3:8">
      <c r="C29" s="312"/>
      <c r="D29" s="312"/>
      <c r="E29" s="312"/>
      <c r="F29" s="312"/>
      <c r="G29" s="312"/>
      <c r="H29" s="312"/>
    </row>
    <row r="30" spans="3:8">
      <c r="C30" s="312"/>
      <c r="D30" s="312"/>
      <c r="E30" s="312"/>
      <c r="F30" s="312"/>
      <c r="G30" s="312"/>
      <c r="H30" s="312"/>
    </row>
    <row r="31" spans="3:8">
      <c r="C31" s="312"/>
      <c r="D31" s="312"/>
      <c r="E31" s="312"/>
      <c r="F31" s="312"/>
      <c r="G31" s="312"/>
      <c r="H31" s="31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abSelected="1" workbookViewId="0">
      <selection activeCell="C6" sqref="C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0" t="s">
        <v>1840</v>
      </c>
      <c r="C2" s="390"/>
      <c r="D2" s="390"/>
      <c r="E2" s="390"/>
      <c r="F2" s="390"/>
      <c r="G2" s="390"/>
      <c r="H2" s="187"/>
    </row>
    <row r="3" spans="1:8">
      <c r="A3" s="187"/>
      <c r="B3" s="391"/>
      <c r="C3" s="391"/>
      <c r="D3" s="391"/>
      <c r="E3" s="391"/>
      <c r="F3" s="391"/>
      <c r="G3" s="391"/>
      <c r="H3" s="187"/>
    </row>
    <row r="4" spans="1:8" ht="40.5">
      <c r="A4" s="187"/>
      <c r="B4" s="316" t="s">
        <v>1841</v>
      </c>
      <c r="C4" s="316" t="s">
        <v>1842</v>
      </c>
      <c r="D4" s="316" t="s">
        <v>1843</v>
      </c>
      <c r="E4" s="316" t="s">
        <v>1844</v>
      </c>
      <c r="F4" s="316" t="s">
        <v>7</v>
      </c>
      <c r="G4" s="316" t="s">
        <v>1845</v>
      </c>
      <c r="H4" s="187"/>
    </row>
    <row r="5" spans="1:8">
      <c r="A5" s="187"/>
      <c r="B5" s="317" t="s">
        <v>1846</v>
      </c>
      <c r="C5" s="317">
        <v>309525</v>
      </c>
      <c r="D5" s="317" t="s">
        <v>1847</v>
      </c>
      <c r="E5" s="317" t="s">
        <v>847</v>
      </c>
      <c r="F5" s="317" t="s">
        <v>1375</v>
      </c>
      <c r="G5" s="318">
        <v>46296</v>
      </c>
      <c r="H5" s="187"/>
    </row>
    <row r="6" spans="1:8">
      <c r="A6" s="187"/>
      <c r="B6" s="317" t="s">
        <v>1848</v>
      </c>
      <c r="C6" s="317">
        <v>256875</v>
      </c>
      <c r="D6" s="317" t="s">
        <v>1849</v>
      </c>
      <c r="E6" s="317" t="s">
        <v>847</v>
      </c>
      <c r="F6" s="317" t="s">
        <v>1375</v>
      </c>
      <c r="G6" s="318">
        <v>46296</v>
      </c>
      <c r="H6" s="187"/>
    </row>
    <row r="7" spans="1:8" ht="43.5">
      <c r="A7" s="187"/>
      <c r="B7" s="317" t="s">
        <v>1850</v>
      </c>
      <c r="C7" s="317">
        <v>257278</v>
      </c>
      <c r="D7" s="317" t="s">
        <v>1851</v>
      </c>
      <c r="E7" s="317" t="s">
        <v>838</v>
      </c>
      <c r="F7" s="317" t="s">
        <v>1467</v>
      </c>
      <c r="G7" s="318">
        <v>46235</v>
      </c>
      <c r="H7" s="187"/>
    </row>
    <row r="8" spans="1:8" ht="43.5">
      <c r="A8" s="187"/>
      <c r="B8" s="317" t="s">
        <v>1852</v>
      </c>
      <c r="C8" s="317">
        <v>261794</v>
      </c>
      <c r="D8" s="317" t="s">
        <v>1853</v>
      </c>
      <c r="E8" s="317" t="s">
        <v>838</v>
      </c>
      <c r="F8" s="317" t="s">
        <v>1467</v>
      </c>
      <c r="G8" s="318">
        <v>46082</v>
      </c>
      <c r="H8" s="187"/>
    </row>
    <row r="9" spans="1:8" ht="43.5">
      <c r="A9" s="187"/>
      <c r="B9" s="317" t="s">
        <v>1854</v>
      </c>
      <c r="C9" s="317">
        <v>257033</v>
      </c>
      <c r="D9" s="317" t="s">
        <v>1855</v>
      </c>
      <c r="E9" s="317" t="s">
        <v>838</v>
      </c>
      <c r="F9" s="317" t="s">
        <v>194</v>
      </c>
      <c r="G9" s="317" t="s">
        <v>1856</v>
      </c>
      <c r="H9" s="187"/>
    </row>
    <row r="10" spans="1:8" ht="43.5">
      <c r="A10" s="187"/>
      <c r="B10" s="317" t="s">
        <v>1857</v>
      </c>
      <c r="C10" s="317">
        <v>396578</v>
      </c>
      <c r="D10" s="317" t="s">
        <v>1858</v>
      </c>
      <c r="E10" s="317" t="s">
        <v>838</v>
      </c>
      <c r="F10" s="317" t="s">
        <v>194</v>
      </c>
      <c r="G10" s="317" t="s">
        <v>1856</v>
      </c>
      <c r="H10" s="187"/>
    </row>
    <row r="11" spans="1:8">
      <c r="A11" s="187"/>
      <c r="B11" s="317"/>
      <c r="C11" s="317"/>
      <c r="D11" s="317"/>
      <c r="E11" s="317"/>
      <c r="F11" s="317"/>
      <c r="G11" s="318"/>
      <c r="H11" s="187"/>
    </row>
    <row r="12" spans="1:8">
      <c r="A12" s="187"/>
      <c r="B12" s="317"/>
      <c r="C12" s="317"/>
      <c r="D12" s="317"/>
      <c r="E12" s="317"/>
      <c r="F12" s="317"/>
      <c r="G12" s="317"/>
      <c r="H12" s="187"/>
    </row>
    <row r="13" spans="1:8">
      <c r="A13" s="187"/>
      <c r="B13" s="317"/>
      <c r="C13" s="317"/>
      <c r="D13" s="317"/>
      <c r="E13" s="317"/>
      <c r="F13" s="317"/>
      <c r="G13" s="317"/>
      <c r="H13" s="187"/>
    </row>
    <row r="14" spans="1:8">
      <c r="A14" s="187"/>
      <c r="B14" s="317"/>
      <c r="C14" s="317"/>
      <c r="D14" s="317"/>
      <c r="E14" s="317"/>
      <c r="F14" s="317"/>
      <c r="G14" s="317"/>
      <c r="H14" s="187"/>
    </row>
    <row r="15" spans="1:8">
      <c r="A15" s="187"/>
      <c r="B15" s="317"/>
      <c r="C15" s="317"/>
      <c r="D15" s="317"/>
      <c r="E15" s="317"/>
      <c r="F15" s="317"/>
      <c r="G15" s="317"/>
      <c r="H15" s="187"/>
    </row>
    <row r="16" spans="1:8">
      <c r="A16" s="187"/>
      <c r="B16" s="317"/>
      <c r="C16" s="317"/>
      <c r="D16" s="317"/>
      <c r="E16" s="317"/>
      <c r="F16" s="317"/>
      <c r="G16" s="317"/>
      <c r="H16" s="187"/>
    </row>
    <row r="17" spans="1:8">
      <c r="A17" s="187"/>
      <c r="B17" s="317"/>
      <c r="C17" s="317"/>
      <c r="D17" s="317"/>
      <c r="E17" s="317"/>
      <c r="F17" s="317"/>
      <c r="G17" s="317"/>
      <c r="H17" s="187"/>
    </row>
    <row r="18" spans="1:8">
      <c r="A18" s="187"/>
      <c r="B18" s="317"/>
      <c r="C18" s="317"/>
      <c r="D18" s="317"/>
      <c r="E18" s="317"/>
      <c r="F18" s="317"/>
      <c r="G18" s="317"/>
      <c r="H18" s="187"/>
    </row>
    <row r="19" spans="1:8">
      <c r="A19" s="187"/>
      <c r="B19" s="317"/>
      <c r="C19" s="317"/>
      <c r="D19" s="317"/>
      <c r="E19" s="317"/>
      <c r="F19" s="317"/>
      <c r="G19" s="317"/>
      <c r="H19" s="187"/>
    </row>
    <row r="20" spans="1:8">
      <c r="A20" s="187"/>
      <c r="B20" s="317"/>
      <c r="C20" s="317"/>
      <c r="D20" s="317"/>
      <c r="E20" s="317"/>
      <c r="F20" s="317"/>
      <c r="G20" s="317"/>
      <c r="H20" s="187"/>
    </row>
    <row r="21" spans="1:8">
      <c r="A21" s="187"/>
      <c r="B21" s="317"/>
      <c r="C21" s="317"/>
      <c r="D21" s="317"/>
      <c r="E21" s="317"/>
      <c r="F21" s="317"/>
      <c r="G21" s="317"/>
      <c r="H21" s="187"/>
    </row>
    <row r="22" spans="1:8">
      <c r="A22" s="187"/>
      <c r="B22" s="317"/>
      <c r="C22" s="317"/>
      <c r="D22" s="317"/>
      <c r="E22" s="317"/>
      <c r="F22" s="317"/>
      <c r="G22" s="317"/>
      <c r="H22" s="187"/>
    </row>
    <row r="23" spans="1:8">
      <c r="A23" s="187"/>
      <c r="B23" s="317"/>
      <c r="C23" s="317"/>
      <c r="D23" s="317"/>
      <c r="E23" s="317"/>
      <c r="F23" s="317"/>
      <c r="G23" s="317"/>
      <c r="H23" s="187"/>
    </row>
    <row r="24" spans="1:8">
      <c r="A24" s="187"/>
      <c r="B24" s="317"/>
      <c r="C24" s="317"/>
      <c r="D24" s="317"/>
      <c r="E24" s="317"/>
      <c r="F24" s="317"/>
      <c r="G24" s="317"/>
      <c r="H24" s="187"/>
    </row>
    <row r="25" spans="1:8">
      <c r="A25" s="187"/>
      <c r="B25" s="317"/>
      <c r="C25" s="317"/>
      <c r="D25" s="317"/>
      <c r="E25" s="317"/>
      <c r="F25" s="317"/>
      <c r="G25" s="317"/>
      <c r="H25" s="187"/>
    </row>
    <row r="26" spans="1:8">
      <c r="A26" s="187"/>
      <c r="B26" s="317"/>
      <c r="C26" s="317"/>
      <c r="D26" s="317"/>
      <c r="E26" s="317"/>
      <c r="F26" s="317"/>
      <c r="G26" s="317"/>
      <c r="H26" s="187"/>
    </row>
    <row r="27" spans="1:8">
      <c r="A27" s="187"/>
      <c r="B27" s="317"/>
      <c r="C27" s="317"/>
      <c r="D27" s="317"/>
      <c r="E27" s="317"/>
      <c r="F27" s="317"/>
      <c r="G27" s="317"/>
      <c r="H27" s="187"/>
    </row>
    <row r="28" spans="1:8">
      <c r="A28" s="187"/>
      <c r="B28" s="317"/>
      <c r="C28" s="317"/>
      <c r="D28" s="317"/>
      <c r="E28" s="317"/>
      <c r="F28" s="317"/>
      <c r="G28" s="317"/>
      <c r="H28" s="187"/>
    </row>
    <row r="29" spans="1:8">
      <c r="A29" s="187"/>
      <c r="B29" s="317"/>
      <c r="C29" s="317"/>
      <c r="D29" s="317"/>
      <c r="E29" s="317"/>
      <c r="F29" s="317"/>
      <c r="G29" s="317"/>
      <c r="H29" s="187"/>
    </row>
    <row r="30" spans="1:8">
      <c r="A30" s="187"/>
      <c r="B30" s="317"/>
      <c r="C30" s="317"/>
      <c r="D30" s="317"/>
      <c r="E30" s="317"/>
      <c r="F30" s="317"/>
      <c r="G30" s="317"/>
      <c r="H30" s="187"/>
    </row>
    <row r="31" spans="1:8">
      <c r="A31" s="187"/>
      <c r="B31" s="317"/>
      <c r="C31" s="317"/>
      <c r="D31" s="317"/>
      <c r="E31" s="317"/>
      <c r="F31" s="317"/>
      <c r="G31" s="317"/>
      <c r="H31" s="187"/>
    </row>
    <row r="32" spans="1:8">
      <c r="A32" s="187"/>
      <c r="B32" s="317"/>
      <c r="C32" s="317"/>
      <c r="D32" s="317"/>
      <c r="E32" s="317"/>
      <c r="F32" s="317"/>
      <c r="G32" s="317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sqref="A1:U40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4" bestFit="1" customWidth="1"/>
    <col min="13" max="13" width="6.7109375" style="124" customWidth="1"/>
    <col min="14" max="14" width="7.28515625" style="292" customWidth="1"/>
    <col min="15" max="15" width="9.42578125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1"/>
      <c r="M1" s="123"/>
      <c r="N1" s="289"/>
      <c r="O1" s="289"/>
      <c r="P1" s="165"/>
      <c r="Q1" s="395" t="s">
        <v>1225</v>
      </c>
      <c r="R1" s="396"/>
      <c r="U1" s="101"/>
      <c r="V1" s="397" t="s">
        <v>1859</v>
      </c>
      <c r="W1" s="397"/>
      <c r="X1" s="397"/>
      <c r="Y1" s="103"/>
    </row>
    <row r="2" spans="1:25" s="100" customFormat="1" ht="11.25" customHeight="1">
      <c r="A2" s="104" t="s">
        <v>1860</v>
      </c>
      <c r="B2" s="104" t="s">
        <v>1861</v>
      </c>
      <c r="C2" s="104" t="s">
        <v>605</v>
      </c>
      <c r="D2" s="105" t="s">
        <v>1177</v>
      </c>
      <c r="E2" s="105" t="s">
        <v>1178</v>
      </c>
      <c r="F2" s="105" t="s">
        <v>1862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2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1863</v>
      </c>
      <c r="U2" s="107" t="s">
        <v>1180</v>
      </c>
      <c r="V2" s="102">
        <f ca="1">TODAY()-1</f>
        <v>46045</v>
      </c>
      <c r="W2" s="102">
        <f ca="1">V2-1</f>
        <v>46044</v>
      </c>
      <c r="X2" s="102">
        <f ca="1">W2-1</f>
        <v>46043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3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3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3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3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3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0</v>
      </c>
      <c r="W7" s="111">
        <f ca="1">_xlfn.XLOOKUP(G7&amp;$W$2,BS_CONTROLE[CHAVE],BS_CONTROLE[Quantidade_11],"-")</f>
        <v>0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3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3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1</v>
      </c>
      <c r="W9" s="111" t="str">
        <f ca="1">_xlfn.XLOOKUP(G9&amp;$W$2,BS_CONTROLE[CHAVE],BS_CONTROLE[Quantidade_11],"-")</f>
        <v>-</v>
      </c>
      <c r="X9" s="111">
        <f ca="1">_xlfn.XLOOKUP(G9&amp;$X$2,BS_CONTROLE[CHAVE],BS_CONTROLE[Quantidade_11],"-")</f>
        <v>0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3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0</v>
      </c>
      <c r="W10" s="111">
        <f ca="1">_xlfn.XLOOKUP(G10&amp;$W$2,BS_CONTROLE[CHAVE],BS_CONTROLE[Quantidade_11],"-")</f>
        <v>0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3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220</v>
      </c>
      <c r="W11" s="111">
        <f ca="1">_xlfn.XLOOKUP(G11&amp;$W$2,BS_CONTROLE[CHAVE],BS_CONTROLE[Quantidade_11],"-")</f>
        <v>446</v>
      </c>
      <c r="X11" s="111">
        <f ca="1">_xlfn.XLOOKUP(G11&amp;$X$2,BS_CONTROLE[CHAVE],BS_CONTROLE[Quantidade_11],"-")</f>
        <v>90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3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3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3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3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3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1</v>
      </c>
      <c r="W16" s="111" t="str">
        <f ca="1">_xlfn.XLOOKUP(G16&amp;$W$2,BS_CONTROLE[CHAVE],BS_CONTROLE[Quantidade_11],"-")</f>
        <v>-</v>
      </c>
      <c r="X16" s="111">
        <f ca="1">_xlfn.XLOOKUP(G16&amp;$X$2,BS_CONTROLE[CHAVE],BS_CONTROLE[Quantidade_11],"-")</f>
        <v>0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3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3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0</v>
      </c>
      <c r="W18" s="111">
        <f ca="1">_xlfn.XLOOKUP(G18&amp;$W$2,BS_CONTROLE[CHAVE],BS_CONTROLE[Quantidade_11],"-")</f>
        <v>0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3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220</v>
      </c>
      <c r="W19" s="111">
        <f ca="1">_xlfn.XLOOKUP(G19&amp;$W$2,BS_CONTROLE[CHAVE],BS_CONTROLE[Quantidade_11],"-")</f>
        <v>446</v>
      </c>
      <c r="X19" s="111">
        <f ca="1">_xlfn.XLOOKUP(G19&amp;$X$2,BS_CONTROLE[CHAVE],BS_CONTROLE[Quantidade_11],"-")</f>
        <v>90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3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3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3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3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0</v>
      </c>
      <c r="W23" s="111">
        <f ca="1">_xlfn.XLOOKUP(G23&amp;$W$2,BS_CONTROLE[CHAVE],BS_CONTROLE[Quantidade_11],"-")</f>
        <v>0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3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3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3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3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3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1</v>
      </c>
      <c r="W28" s="111" t="str">
        <f ca="1">_xlfn.XLOOKUP(G28&amp;$W$2,BS_CONTROLE[CHAVE],BS_CONTROLE[Quantidade_11],"-")</f>
        <v>-</v>
      </c>
      <c r="X28" s="111">
        <f ca="1">_xlfn.XLOOKUP(G28&amp;$X$2,BS_CONTROLE[CHAVE],BS_CONTROLE[Quantidade_11],"-")</f>
        <v>0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3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0</v>
      </c>
      <c r="W29" s="111">
        <f ca="1">_xlfn.XLOOKUP(G29&amp;$W$2,BS_CONTROLE[CHAVE],BS_CONTROLE[Quantidade_11],"-")</f>
        <v>0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3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220</v>
      </c>
      <c r="W30" s="111">
        <f ca="1">_xlfn.XLOOKUP(G30&amp;$W$2,BS_CONTROLE[CHAVE],BS_CONTROLE[Quantidade_11],"-")</f>
        <v>446</v>
      </c>
      <c r="X30" s="111">
        <f ca="1">_xlfn.XLOOKUP(G30&amp;$X$2,BS_CONTROLE[CHAVE],BS_CONTROLE[Quantidade_11],"-")</f>
        <v>90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3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2</v>
      </c>
      <c r="X31" s="111">
        <f ca="1">_xlfn.XLOOKUP(G31&amp;$X$2,BS_CONTROLE[CHAVE],BS_CONTROLE[Quantidade_11],"-")</f>
        <v>0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3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0</v>
      </c>
      <c r="W32" s="111">
        <f ca="1">_xlfn.XLOOKUP(G32&amp;$W$2,BS_CONTROLE[CHAVE],BS_CONTROLE[Quantidade_11],"-")</f>
        <v>126</v>
      </c>
      <c r="X32" s="111">
        <f ca="1">_xlfn.XLOOKUP(G32&amp;$X$2,BS_CONTROLE[CHAVE],BS_CONTROLE[Quantidade_11],"-")</f>
        <v>300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3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3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3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1</v>
      </c>
      <c r="W35" s="111" t="str">
        <f ca="1">_xlfn.XLOOKUP(G35&amp;$W$2,BS_CONTROLE[CHAVE],BS_CONTROLE[Quantidade_11],"-")</f>
        <v>-</v>
      </c>
      <c r="X35" s="111">
        <f ca="1">_xlfn.XLOOKUP(G35&amp;$X$2,BS_CONTROLE[CHAVE],BS_CONTROLE[Quantidade_11],"-")</f>
        <v>0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3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3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3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0</v>
      </c>
      <c r="W38" s="111">
        <f ca="1">_xlfn.XLOOKUP(G38&amp;$W$2,BS_CONTROLE[CHAVE],BS_CONTROLE[Quantidade_11],"-")</f>
        <v>0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3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3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0</v>
      </c>
      <c r="X40" s="111">
        <f ca="1">_xlfn.XLOOKUP(G40&amp;$X$2,BS_CONTROLE[CHAVE],BS_CONTROLE[Quantidade_11],"-")</f>
        <v>1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3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3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3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3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0</v>
      </c>
      <c r="W44" s="111">
        <f ca="1">_xlfn.XLOOKUP(G44&amp;$W$2,BS_CONTROLE[CHAVE],BS_CONTROLE[Quantidade_11],"-")</f>
        <v>126</v>
      </c>
      <c r="X44" s="111">
        <f ca="1">_xlfn.XLOOKUP(G44&amp;$X$2,BS_CONTROLE[CHAVE],BS_CONTROLE[Quantidade_11],"-")</f>
        <v>300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3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3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220</v>
      </c>
      <c r="W46" s="111">
        <f ca="1">_xlfn.XLOOKUP(G46&amp;$W$2,BS_CONTROLE[CHAVE],BS_CONTROLE[Quantidade_11],"-")</f>
        <v>446</v>
      </c>
      <c r="X46" s="111">
        <f ca="1">_xlfn.XLOOKUP(G46&amp;$X$2,BS_CONTROLE[CHAVE],BS_CONTROLE[Quantidade_11],"-")</f>
        <v>90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3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3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3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3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3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3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0</v>
      </c>
      <c r="W52" s="111">
        <f ca="1">_xlfn.XLOOKUP(G52&amp;$W$2,BS_CONTROLE[CHAVE],BS_CONTROLE[Quantidade_11],"-")</f>
        <v>0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3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3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1</v>
      </c>
      <c r="W54" s="111" t="str">
        <f ca="1">_xlfn.XLOOKUP(G54&amp;$W$2,BS_CONTROLE[CHAVE],BS_CONTROLE[Quantidade_11],"-")</f>
        <v>-</v>
      </c>
      <c r="X54" s="111">
        <f ca="1">_xlfn.XLOOKUP(G54&amp;$X$2,BS_CONTROLE[CHAVE],BS_CONTROLE[Quantidade_11],"-")</f>
        <v>0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3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1</v>
      </c>
      <c r="W55" s="111" t="str">
        <f ca="1">_xlfn.XLOOKUP(G55&amp;$W$2,BS_CONTROLE[CHAVE],BS_CONTROLE[Quantidade_11],"-")</f>
        <v>-</v>
      </c>
      <c r="X55" s="111">
        <f ca="1">_xlfn.XLOOKUP(G55&amp;$X$2,BS_CONTROLE[CHAVE],BS_CONTROLE[Quantidade_11],"-")</f>
        <v>0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3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3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>
        <f ca="1">_xlfn.XLOOKUP(G57&amp;$W$2,BS_CONTROLE[CHAVE],BS_CONTROLE[Quantidade_11],"-")</f>
        <v>0</v>
      </c>
      <c r="X57" s="111">
        <f ca="1">_xlfn.XLOOKUP(G57&amp;$X$2,BS_CONTROLE[CHAVE],BS_CONTROLE[Quantidade_11],"-")</f>
        <v>1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3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3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3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3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0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3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3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220</v>
      </c>
      <c r="W63" s="111">
        <f ca="1">_xlfn.XLOOKUP(G63&amp;$W$2,BS_CONTROLE[CHAVE],BS_CONTROLE[Quantidade_11],"-")</f>
        <v>446</v>
      </c>
      <c r="X63" s="111">
        <f ca="1">_xlfn.XLOOKUP(G63&amp;$X$2,BS_CONTROLE[CHAVE],BS_CONTROLE[Quantidade_11],"-")</f>
        <v>90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3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3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3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3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3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1</v>
      </c>
      <c r="W68" s="111" t="str">
        <f ca="1">_xlfn.XLOOKUP(G68&amp;$W$2,BS_CONTROLE[CHAVE],BS_CONTROLE[Quantidade_11],"-")</f>
        <v>-</v>
      </c>
      <c r="X68" s="111">
        <f ca="1">_xlfn.XLOOKUP(G68&amp;$X$2,BS_CONTROLE[CHAVE],BS_CONTROLE[Quantidade_11],"-")</f>
        <v>0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3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3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0</v>
      </c>
      <c r="W70" s="111">
        <f ca="1">_xlfn.XLOOKUP(G70&amp;$W$2,BS_CONTROLE[CHAVE],BS_CONTROLE[Quantidade_11],"-")</f>
        <v>0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3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3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>
        <f ca="1">_xlfn.XLOOKUP(G72&amp;$W$2,BS_CONTROLE[CHAVE],BS_CONTROLE[Quantidade_11],"-")</f>
        <v>0</v>
      </c>
      <c r="X72" s="111">
        <f ca="1">_xlfn.XLOOKUP(G72&amp;$X$2,BS_CONTROLE[CHAVE],BS_CONTROLE[Quantidade_11],"-")</f>
        <v>1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3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3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>
        <f ca="1">_xlfn.XLOOKUP(G74&amp;$X$2,BS_CONTROLE[CHAVE],BS_CONTROLE[Quantidade_11],"-")</f>
        <v>0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3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3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3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3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3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2</v>
      </c>
      <c r="X79" s="111">
        <f ca="1">_xlfn.XLOOKUP(G79&amp;$X$2,BS_CONTROLE[CHAVE],BS_CONTROLE[Quantidade_11],"-")</f>
        <v>0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3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3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3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3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3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3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3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3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3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3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3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1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3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3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0</v>
      </c>
      <c r="W92" s="111">
        <f ca="1">_xlfn.XLOOKUP(G92&amp;$W$2,BS_CONTROLE[CHAVE],BS_CONTROLE[Quantidade_11],"-")</f>
        <v>0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3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>
        <f ca="1">_xlfn.XLOOKUP(G93&amp;$W$2,BS_CONTROLE[CHAVE],BS_CONTROLE[Quantidade_11],"-")</f>
        <v>0</v>
      </c>
      <c r="X93" s="111">
        <f ca="1">_xlfn.XLOOKUP(G93&amp;$X$2,BS_CONTROLE[CHAVE],BS_CONTROLE[Quantidade_11],"-")</f>
        <v>1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3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3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3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3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3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3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2</v>
      </c>
      <c r="X99" s="111">
        <f ca="1">_xlfn.XLOOKUP(G99&amp;$X$2,BS_CONTROLE[CHAVE],BS_CONTROLE[Quantidade_11],"-")</f>
        <v>0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3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3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3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220</v>
      </c>
      <c r="W102" s="111">
        <f ca="1">_xlfn.XLOOKUP(G102&amp;$W$2,BS_CONTROLE[CHAVE],BS_CONTROLE[Quantidade_11],"-")</f>
        <v>446</v>
      </c>
      <c r="X102" s="111">
        <f ca="1">_xlfn.XLOOKUP(G102&amp;$X$2,BS_CONTROLE[CHAVE],BS_CONTROLE[Quantidade_11],"-")</f>
        <v>90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3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3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3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3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3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3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3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>
        <f ca="1">_xlfn.XLOOKUP(G109&amp;$V$2,BS_CONTROLE[CHAVE],BS_CONTROLE[Quantidade_11],"-")</f>
        <v>1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3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3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3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3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3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3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3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3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3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3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0</v>
      </c>
      <c r="W119" s="111">
        <f ca="1">_xlfn.XLOOKUP(G119&amp;$W$2,BS_CONTROLE[CHAVE],BS_CONTROLE[Quantidade_11],"-")</f>
        <v>0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3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1</v>
      </c>
      <c r="W120" s="111" t="str">
        <f ca="1">_xlfn.XLOOKUP(G120&amp;$W$2,BS_CONTROLE[CHAVE],BS_CONTROLE[Quantidade_11],"-")</f>
        <v>-</v>
      </c>
      <c r="X120" s="111">
        <f ca="1">_xlfn.XLOOKUP(G120&amp;$X$2,BS_CONTROLE[CHAVE],BS_CONTROLE[Quantidade_11],"-")</f>
        <v>0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3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0</v>
      </c>
      <c r="X121" s="111">
        <f ca="1">_xlfn.XLOOKUP(G121&amp;$X$2,BS_CONTROLE[CHAVE],BS_CONTROLE[Quantidade_11],"-")</f>
        <v>1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3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3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3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2</v>
      </c>
      <c r="X124" s="111">
        <f ca="1">_xlfn.XLOOKUP(G124&amp;$X$2,BS_CONTROLE[CHAVE],BS_CONTROLE[Quantidade_11],"-")</f>
        <v>0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3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3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3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3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0</v>
      </c>
      <c r="W128" s="111">
        <f ca="1">_xlfn.XLOOKUP(G128&amp;$W$2,BS_CONTROLE[CHAVE],BS_CONTROLE[Quantidade_11],"-")</f>
        <v>0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3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3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3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3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220</v>
      </c>
      <c r="W132" s="111">
        <f ca="1">_xlfn.XLOOKUP(G132&amp;$W$2,BS_CONTROLE[CHAVE],BS_CONTROLE[Quantidade_11],"-")</f>
        <v>446</v>
      </c>
      <c r="X132" s="111">
        <f ca="1">_xlfn.XLOOKUP(G132&amp;$X$2,BS_CONTROLE[CHAVE],BS_CONTROLE[Quantidade_11],"-")</f>
        <v>90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3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3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3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0</v>
      </c>
      <c r="W135" s="111">
        <f ca="1">_xlfn.XLOOKUP(G135&amp;$W$2,BS_CONTROLE[CHAVE],BS_CONTROLE[Quantidade_11],"-")</f>
        <v>0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3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3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3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1</v>
      </c>
      <c r="W138" s="111" t="str">
        <f ca="1">_xlfn.XLOOKUP(G138&amp;$W$2,BS_CONTROLE[CHAVE],BS_CONTROLE[Quantidade_11],"-")</f>
        <v>-</v>
      </c>
      <c r="X138" s="111">
        <f ca="1">_xlfn.XLOOKUP(G138&amp;$X$2,BS_CONTROLE[CHAVE],BS_CONTROLE[Quantidade_11],"-")</f>
        <v>0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3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>
        <f ca="1">_xlfn.XLOOKUP(G139&amp;$W$2,BS_CONTROLE[CHAVE],BS_CONTROLE[Quantidade_11],"-")</f>
        <v>0</v>
      </c>
      <c r="X139" s="111">
        <f ca="1">_xlfn.XLOOKUP(G139&amp;$X$2,BS_CONTROLE[CHAVE],BS_CONTROLE[Quantidade_11],"-")</f>
        <v>1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3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0</v>
      </c>
      <c r="W140" s="111">
        <f ca="1">_xlfn.XLOOKUP(G140&amp;$W$2,BS_CONTROLE[CHAVE],BS_CONTROLE[Quantidade_11],"-")</f>
        <v>126</v>
      </c>
      <c r="X140" s="111">
        <f ca="1">_xlfn.XLOOKUP(G140&amp;$X$2,BS_CONTROLE[CHAVE],BS_CONTROLE[Quantidade_11],"-")</f>
        <v>300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3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3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3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3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3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>
        <f ca="1">_xlfn.XLOOKUP(G145&amp;$X$2,BS_CONTROLE[CHAVE],BS_CONTROLE[Quantidade_11],"-")</f>
        <v>0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3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3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3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3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3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3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3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3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3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3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3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0</v>
      </c>
      <c r="W156" s="111">
        <f ca="1">_xlfn.XLOOKUP(G156&amp;$W$2,BS_CONTROLE[CHAVE],BS_CONTROLE[Quantidade_11],"-")</f>
        <v>0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3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3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3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1</v>
      </c>
      <c r="W159" s="111" t="str">
        <f ca="1">_xlfn.XLOOKUP(G159&amp;$W$2,BS_CONTROLE[CHAVE],BS_CONTROLE[Quantidade_11],"-")</f>
        <v>-</v>
      </c>
      <c r="X159" s="111">
        <f ca="1">_xlfn.XLOOKUP(G159&amp;$X$2,BS_CONTROLE[CHAVE],BS_CONTROLE[Quantidade_11],"-")</f>
        <v>0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3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3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>
        <f ca="1">_xlfn.XLOOKUP(G161&amp;$W$2,BS_CONTROLE[CHAVE],BS_CONTROLE[Quantidade_11],"-")</f>
        <v>0</v>
      </c>
      <c r="X161" s="111">
        <f ca="1">_xlfn.XLOOKUP(G161&amp;$X$2,BS_CONTROLE[CHAVE],BS_CONTROLE[Quantidade_11],"-")</f>
        <v>1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3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220</v>
      </c>
      <c r="W162" s="111">
        <f ca="1">_xlfn.XLOOKUP(G162&amp;$W$2,BS_CONTROLE[CHAVE],BS_CONTROLE[Quantidade_11],"-")</f>
        <v>446</v>
      </c>
      <c r="X162" s="111">
        <f ca="1">_xlfn.XLOOKUP(G162&amp;$X$2,BS_CONTROLE[CHAVE],BS_CONTROLE[Quantidade_11],"-")</f>
        <v>90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3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3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3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2</v>
      </c>
      <c r="X165" s="111">
        <f ca="1">_xlfn.XLOOKUP(G165&amp;$X$2,BS_CONTROLE[CHAVE],BS_CONTROLE[Quantidade_11],"-")</f>
        <v>0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3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3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>
        <f ca="1">_xlfn.XLOOKUP(G167&amp;$X$2,BS_CONTROLE[CHAVE],BS_CONTROLE[Quantidade_11],"-")</f>
        <v>0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3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3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0</v>
      </c>
      <c r="W169" s="111">
        <f ca="1">_xlfn.XLOOKUP(G169&amp;$W$2,BS_CONTROLE[CHAVE],BS_CONTROLE[Quantidade_11],"-")</f>
        <v>126</v>
      </c>
      <c r="X169" s="111">
        <f ca="1">_xlfn.XLOOKUP(G169&amp;$X$2,BS_CONTROLE[CHAVE],BS_CONTROLE[Quantidade_11],"-")</f>
        <v>300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3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3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3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3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3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3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3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3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3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3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3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3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3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0</v>
      </c>
      <c r="W182" s="111">
        <f ca="1">_xlfn.XLOOKUP(G182&amp;$W$2,BS_CONTROLE[CHAVE],BS_CONTROLE[Quantidade_11],"-")</f>
        <v>0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3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3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1</v>
      </c>
      <c r="W184" s="111" t="str">
        <f ca="1">_xlfn.XLOOKUP(G184&amp;$W$2,BS_CONTROLE[CHAVE],BS_CONTROLE[Quantidade_11],"-")</f>
        <v>-</v>
      </c>
      <c r="X184" s="111">
        <f ca="1">_xlfn.XLOOKUP(G184&amp;$X$2,BS_CONTROLE[CHAVE],BS_CONTROLE[Quantidade_11],"-")</f>
        <v>0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3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3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3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>
        <f ca="1">_xlfn.XLOOKUP(G187&amp;$W$2,BS_CONTROLE[CHAVE],BS_CONTROLE[Quantidade_11],"-")</f>
        <v>0</v>
      </c>
      <c r="X187" s="111">
        <f ca="1">_xlfn.XLOOKUP(G187&amp;$X$2,BS_CONTROLE[CHAVE],BS_CONTROLE[Quantidade_11],"-")</f>
        <v>1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3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3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3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0</v>
      </c>
      <c r="W190" s="111">
        <f ca="1">_xlfn.XLOOKUP(G190&amp;$W$2,BS_CONTROLE[CHAVE],BS_CONTROLE[Quantidade_11],"-")</f>
        <v>126</v>
      </c>
      <c r="X190" s="111">
        <f ca="1">_xlfn.XLOOKUP(G190&amp;$X$2,BS_CONTROLE[CHAVE],BS_CONTROLE[Quantidade_11],"-")</f>
        <v>300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3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3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>
        <f ca="1">_xlfn.XLOOKUP(G192&amp;$X$2,BS_CONTROLE[CHAVE],BS_CONTROLE[Quantidade_11],"-")</f>
        <v>0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3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2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3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3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3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3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3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0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3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3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3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3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3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3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0</v>
      </c>
      <c r="W204" s="111">
        <f ca="1">_xlfn.XLOOKUP(G204&amp;$W$2,BS_CONTROLE[CHAVE],BS_CONTROLE[Quantidade_11],"-")</f>
        <v>0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3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3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3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3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3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3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0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3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3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0</v>
      </c>
      <c r="W212" s="111">
        <f ca="1">_xlfn.XLOOKUP(G212&amp;$W$2,BS_CONTROLE[CHAVE],BS_CONTROLE[Quantidade_11],"-")</f>
        <v>126</v>
      </c>
      <c r="X212" s="111">
        <f ca="1">_xlfn.XLOOKUP(G212&amp;$X$2,BS_CONTROLE[CHAVE],BS_CONTROLE[Quantidade_11],"-")</f>
        <v>300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3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3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>
        <f ca="1">_xlfn.XLOOKUP(G214&amp;$W$2,BS_CONTROLE[CHAVE],BS_CONTROLE[Quantidade_11],"-")</f>
        <v>0</v>
      </c>
      <c r="X214" s="111">
        <f ca="1">_xlfn.XLOOKUP(G214&amp;$X$2,BS_CONTROLE[CHAVE],BS_CONTROLE[Quantidade_11],"-")</f>
        <v>1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3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>
        <f ca="1">_xlfn.XLOOKUP(G215&amp;$X$2,BS_CONTROLE[CHAVE],BS_CONTROLE[Quantidade_11],"-")</f>
        <v>0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3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3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3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2</v>
      </c>
      <c r="X218" s="111">
        <f ca="1">_xlfn.XLOOKUP(G218&amp;$X$2,BS_CONTROLE[CHAVE],BS_CONTROLE[Quantidade_11],"-")</f>
        <v>0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3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3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3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>
        <f ca="1">_xlfn.XLOOKUP(G221&amp;$W$2,BS_CONTROLE[CHAVE],BS_CONTROLE[Quantidade_11],"-")</f>
        <v>0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3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3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3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3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3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3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0</v>
      </c>
      <c r="W227" s="111">
        <f ca="1">_xlfn.XLOOKUP(G227&amp;$W$2,BS_CONTROLE[CHAVE],BS_CONTROLE[Quantidade_11],"-")</f>
        <v>0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3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3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1</v>
      </c>
      <c r="W229" s="111" t="str">
        <f ca="1">_xlfn.XLOOKUP(G229&amp;$W$2,BS_CONTROLE[CHAVE],BS_CONTROLE[Quantidade_11],"-")</f>
        <v>-</v>
      </c>
      <c r="X229" s="111">
        <f ca="1">_xlfn.XLOOKUP(G229&amp;$X$2,BS_CONTROLE[CHAVE],BS_CONTROLE[Quantidade_11],"-")</f>
        <v>0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3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3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3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3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3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>
        <f ca="1">_xlfn.XLOOKUP(G234&amp;$W$2,BS_CONTROLE[CHAVE],BS_CONTROLE[Quantidade_11],"-")</f>
        <v>0</v>
      </c>
      <c r="X234" s="111">
        <f ca="1">_xlfn.XLOOKUP(G234&amp;$X$2,BS_CONTROLE[CHAVE],BS_CONTROLE[Quantidade_11],"-")</f>
        <v>1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3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3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3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220</v>
      </c>
      <c r="W237" s="111">
        <f ca="1">_xlfn.XLOOKUP(G237&amp;$W$2,BS_CONTROLE[CHAVE],BS_CONTROLE[Quantidade_11],"-")</f>
        <v>446</v>
      </c>
      <c r="X237" s="111">
        <f ca="1">_xlfn.XLOOKUP(G237&amp;$X$2,BS_CONTROLE[CHAVE],BS_CONTROLE[Quantidade_11],"-")</f>
        <v>90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3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3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>
        <f ca="1">_xlfn.XLOOKUP(G239&amp;$X$2,BS_CONTROLE[CHAVE],BS_CONTROLE[Quantidade_11],"-")</f>
        <v>0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3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3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0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3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3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>
        <f ca="1">_xlfn.XLOOKUP(G243&amp;$V$2,BS_CONTROLE[CHAVE],BS_CONTROLE[Quantidade_11],"-")</f>
        <v>1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3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3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3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>
        <f ca="1">_xlfn.XLOOKUP(G246&amp;$V$2,BS_CONTROLE[CHAVE],BS_CONTROLE[Quantidade_11],"-")</f>
        <v>0</v>
      </c>
      <c r="W246" s="111" t="str">
        <f ca="1">_xlfn.XLOOKUP(G246&amp;$W$2,BS_CONTROLE[CHAVE],BS_CONTROLE[Quantidade_11],"-")</f>
        <v>-</v>
      </c>
      <c r="X246" s="111">
        <f ca="1">_xlfn.XLOOKUP(G246&amp;$X$2,BS_CONTROLE[CHAVE],BS_CONTROLE[Quantidade_11],"-")</f>
        <v>0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3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3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>
        <f ca="1">_xlfn.XLOOKUP(G248&amp;$W$2,BS_CONTROLE[CHAVE],BS_CONTROLE[Quantidade_11],"-")</f>
        <v>0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3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3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3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3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3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0</v>
      </c>
      <c r="W253" s="111">
        <f ca="1">_xlfn.XLOOKUP(G253&amp;$W$2,BS_CONTROLE[CHAVE],BS_CONTROLE[Quantidade_11],"-")</f>
        <v>0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3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3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3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1</v>
      </c>
      <c r="W256" s="111" t="str">
        <f ca="1">_xlfn.XLOOKUP(G256&amp;$W$2,BS_CONTROLE[CHAVE],BS_CONTROLE[Quantidade_11],"-")</f>
        <v>-</v>
      </c>
      <c r="X256" s="111">
        <f ca="1">_xlfn.XLOOKUP(G256&amp;$X$2,BS_CONTROLE[CHAVE],BS_CONTROLE[Quantidade_11],"-")</f>
        <v>0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3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3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3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3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3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3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>
        <f ca="1">_xlfn.XLOOKUP(G262&amp;$W$2,BS_CONTROLE[CHAVE],BS_CONTROLE[Quantidade_11],"-")</f>
        <v>0</v>
      </c>
      <c r="X262" s="111">
        <f ca="1">_xlfn.XLOOKUP(G262&amp;$X$2,BS_CONTROLE[CHAVE],BS_CONTROLE[Quantidade_11],"-")</f>
        <v>1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3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3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3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2</v>
      </c>
      <c r="X265" s="111">
        <f ca="1">_xlfn.XLOOKUP(G265&amp;$X$2,BS_CONTROLE[CHAVE],BS_CONTROLE[Quantidade_11],"-")</f>
        <v>0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3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3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3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3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0</v>
      </c>
      <c r="W269" s="111">
        <f ca="1">_xlfn.XLOOKUP(G269&amp;$W$2,BS_CONTROLE[CHAVE],BS_CONTROLE[Quantidade_11],"-")</f>
        <v>0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3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3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1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3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3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3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3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3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3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3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0</v>
      </c>
      <c r="W278" s="111">
        <f ca="1">_xlfn.XLOOKUP(G278&amp;$W$2,BS_CONTROLE[CHAVE],BS_CONTROLE[Quantidade_11],"-")</f>
        <v>0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3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3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3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1</v>
      </c>
      <c r="W281" s="111" t="str">
        <f ca="1">_xlfn.XLOOKUP(G281&amp;$W$2,BS_CONTROLE[CHAVE],BS_CONTROLE[Quantidade_11],"-")</f>
        <v>-</v>
      </c>
      <c r="X281" s="111">
        <f ca="1">_xlfn.XLOOKUP(G281&amp;$X$2,BS_CONTROLE[CHAVE],BS_CONTROLE[Quantidade_11],"-")</f>
        <v>0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3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3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3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3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1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0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3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>
        <f ca="1">_xlfn.XLOOKUP(G286&amp;$W$2,BS_CONTROLE[CHAVE],BS_CONTROLE[Quantidade_11],"-")</f>
        <v>0</v>
      </c>
      <c r="X286" s="111">
        <f ca="1">_xlfn.XLOOKUP(G286&amp;$X$2,BS_CONTROLE[CHAVE],BS_CONTROLE[Quantidade_11],"-")</f>
        <v>1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3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220</v>
      </c>
      <c r="W287" s="111">
        <f ca="1">_xlfn.XLOOKUP(G287&amp;$W$2,BS_CONTROLE[CHAVE],BS_CONTROLE[Quantidade_11],"-")</f>
        <v>446</v>
      </c>
      <c r="X287" s="111">
        <f ca="1">_xlfn.XLOOKUP(G287&amp;$X$2,BS_CONTROLE[CHAVE],BS_CONTROLE[Quantidade_11],"-")</f>
        <v>90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3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3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2</v>
      </c>
      <c r="X289" s="111">
        <f ca="1">_xlfn.XLOOKUP(G289&amp;$X$2,BS_CONTROLE[CHAVE],BS_CONTROLE[Quantidade_11],"-")</f>
        <v>0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3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3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>
        <f ca="1">_xlfn.XLOOKUP(G291&amp;$X$2,BS_CONTROLE[CHAVE],BS_CONTROLE[Quantidade_11],"-")</f>
        <v>0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3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0</v>
      </c>
      <c r="W292" s="111">
        <f ca="1">_xlfn.XLOOKUP(G292&amp;$W$2,BS_CONTROLE[CHAVE],BS_CONTROLE[Quantidade_11],"-")</f>
        <v>126</v>
      </c>
      <c r="X292" s="111">
        <f ca="1">_xlfn.XLOOKUP(G292&amp;$X$2,BS_CONTROLE[CHAVE],BS_CONTROLE[Quantidade_11],"-")</f>
        <v>300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3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>
        <f ca="1">_xlfn.XLOOKUP(G293&amp;$W$2,BS_CONTROLE[CHAVE],BS_CONTROLE[Quantidade_11],"-")</f>
        <v>0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3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3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>
        <f ca="1">_xlfn.XLOOKUP(G295&amp;$W$2,BS_CONTROLE[CHAVE],BS_CONTROLE[Quantidade_11],"-")</f>
        <v>1</v>
      </c>
      <c r="X295" s="111">
        <f ca="1">_xlfn.XLOOKUP(G295&amp;$X$2,BS_CONTROLE[CHAVE],BS_CONTROLE[Quantidade_11],"-")</f>
        <v>1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3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3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3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3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0</v>
      </c>
      <c r="W299" s="111">
        <f ca="1">_xlfn.XLOOKUP(G299&amp;$W$2,BS_CONTROLE[CHAVE],BS_CONTROLE[Quantidade_11],"-")</f>
        <v>0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3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1</v>
      </c>
      <c r="W300" s="111" t="str">
        <f ca="1">_xlfn.XLOOKUP(G300&amp;$W$2,BS_CONTROLE[CHAVE],BS_CONTROLE[Quantidade_11],"-")</f>
        <v>-</v>
      </c>
      <c r="X300" s="111">
        <f ca="1">_xlfn.XLOOKUP(G300&amp;$X$2,BS_CONTROLE[CHAVE],BS_CONTROLE[Quantidade_11],"-")</f>
        <v>0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3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3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>
        <f ca="1">_xlfn.XLOOKUP(G302&amp;$W$2,BS_CONTROLE[CHAVE],BS_CONTROLE[Quantidade_11],"-")</f>
        <v>0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3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2</v>
      </c>
      <c r="X303" s="111">
        <f ca="1">_xlfn.XLOOKUP(G303&amp;$X$2,BS_CONTROLE[CHAVE],BS_CONTROLE[Quantidade_11],"-")</f>
        <v>0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3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0</v>
      </c>
      <c r="W304" s="111">
        <f ca="1">_xlfn.XLOOKUP(G304&amp;$W$2,BS_CONTROLE[CHAVE],BS_CONTROLE[Quantidade_11],"-")</f>
        <v>126</v>
      </c>
      <c r="X304" s="111">
        <f ca="1">_xlfn.XLOOKUP(G304&amp;$X$2,BS_CONTROLE[CHAVE],BS_CONTROLE[Quantidade_11],"-")</f>
        <v>300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3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220</v>
      </c>
      <c r="W305" s="111">
        <f ca="1">_xlfn.XLOOKUP(G305&amp;$W$2,BS_CONTROLE[CHAVE],BS_CONTROLE[Quantidade_11],"-")</f>
        <v>446</v>
      </c>
      <c r="X305" s="111">
        <f ca="1">_xlfn.XLOOKUP(G305&amp;$X$2,BS_CONTROLE[CHAVE],BS_CONTROLE[Quantidade_11],"-")</f>
        <v>90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3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0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3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>
        <f ca="1">_xlfn.XLOOKUP(G307&amp;$V$2,BS_CONTROLE[CHAVE],BS_CONTROLE[Quantidade_11],"-")</f>
        <v>0</v>
      </c>
      <c r="W307" s="111" t="str">
        <f ca="1">_xlfn.XLOOKUP(G307&amp;$W$2,BS_CONTROLE[CHAVE],BS_CONTROLE[Quantidade_11],"-")</f>
        <v>-</v>
      </c>
      <c r="X307" s="111">
        <f ca="1">_xlfn.XLOOKUP(G307&amp;$X$2,BS_CONTROLE[CHAVE],BS_CONTROLE[Quantidade_11],"-")</f>
        <v>0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3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>
        <f ca="1">_xlfn.XLOOKUP(G308&amp;$W$2,BS_CONTROLE[CHAVE],BS_CONTROLE[Quantidade_11],"-")</f>
        <v>1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3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3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3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0</v>
      </c>
      <c r="W311" s="111">
        <f ca="1">_xlfn.XLOOKUP(G311&amp;$W$2,BS_CONTROLE[CHAVE],BS_CONTROLE[Quantidade_11],"-")</f>
        <v>0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3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3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1</v>
      </c>
      <c r="W313" s="111" t="str">
        <f ca="1">_xlfn.XLOOKUP(G313&amp;$W$2,BS_CONTROLE[CHAVE],BS_CONTROLE[Quantidade_11],"-")</f>
        <v>-</v>
      </c>
      <c r="X313" s="111">
        <f ca="1">_xlfn.XLOOKUP(G313&amp;$X$2,BS_CONTROLE[CHAVE],BS_CONTROLE[Quantidade_11],"-")</f>
        <v>0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3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3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0</v>
      </c>
      <c r="W315" s="111">
        <f ca="1">_xlfn.XLOOKUP(G315&amp;$W$2,BS_CONTROLE[CHAVE],BS_CONTROLE[Quantidade_11],"-")</f>
        <v>126</v>
      </c>
      <c r="X315" s="111">
        <f ca="1">_xlfn.XLOOKUP(G315&amp;$X$2,BS_CONTROLE[CHAVE],BS_CONTROLE[Quantidade_11],"-")</f>
        <v>300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3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3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>
        <f ca="1">_xlfn.XLOOKUP(G317&amp;$W$2,BS_CONTROLE[CHAVE],BS_CONTROLE[Quantidade_11],"-")</f>
        <v>0</v>
      </c>
      <c r="X317" s="111">
        <f ca="1">_xlfn.XLOOKUP(G317&amp;$X$2,BS_CONTROLE[CHAVE],BS_CONTROLE[Quantidade_11],"-")</f>
        <v>1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3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3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3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2</v>
      </c>
      <c r="X320" s="111">
        <f ca="1">_xlfn.XLOOKUP(G320&amp;$X$2,BS_CONTROLE[CHAVE],BS_CONTROLE[Quantidade_11],"-")</f>
        <v>0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3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3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220</v>
      </c>
      <c r="W322" s="111">
        <f ca="1">_xlfn.XLOOKUP(G322&amp;$W$2,BS_CONTROLE[CHAVE],BS_CONTROLE[Quantidade_11],"-")</f>
        <v>446</v>
      </c>
      <c r="X322" s="111">
        <f ca="1">_xlfn.XLOOKUP(G322&amp;$X$2,BS_CONTROLE[CHAVE],BS_CONTROLE[Quantidade_11],"-")</f>
        <v>90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3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3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3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>
        <f ca="1">_xlfn.XLOOKUP(G325&amp;$X$2,BS_CONTROLE[CHAVE],BS_CONTROLE[Quantidade_11],"-")</f>
        <v>0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3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3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>
        <f ca="1">_xlfn.XLOOKUP(G327&amp;$W$2,BS_CONTROLE[CHAVE],BS_CONTROLE[Quantidade_11],"-")</f>
        <v>0</v>
      </c>
      <c r="X327" s="111">
        <f ca="1">_xlfn.XLOOKUP(G327&amp;$X$2,BS_CONTROLE[CHAVE],BS_CONTROLE[Quantidade_11],"-")</f>
        <v>1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3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3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>
        <f ca="1">_xlfn.XLOOKUP(G329&amp;$W$2,BS_CONTROLE[CHAVE],BS_CONTROLE[Quantidade_11],"-")</f>
        <v>1</v>
      </c>
      <c r="X329" s="111">
        <f ca="1">_xlfn.XLOOKUP(G329&amp;$X$2,BS_CONTROLE[CHAVE],BS_CONTROLE[Quantidade_11],"-")</f>
        <v>1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3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3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>
        <f ca="1">_xlfn.XLOOKUP(G331&amp;$V$2,BS_CONTROLE[CHAVE],BS_CONTROLE[Quantidade_11],"-")</f>
        <v>0</v>
      </c>
      <c r="W331" s="111" t="str">
        <f ca="1">_xlfn.XLOOKUP(G331&amp;$W$2,BS_CONTROLE[CHAVE],BS_CONTROLE[Quantidade_11],"-")</f>
        <v>-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3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3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>
        <f ca="1">_xlfn.XLOOKUP(G333&amp;$W$2,BS_CONTROLE[CHAVE],BS_CONTROLE[Quantidade_11],"-")</f>
        <v>0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3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3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3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3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3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>
        <f ca="1">_xlfn.XLOOKUP(G338&amp;$W$2,BS_CONTROLE[CHAVE],BS_CONTROLE[Quantidade_11],"-")</f>
        <v>37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3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3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3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0</v>
      </c>
      <c r="W341" s="111">
        <f ca="1">_xlfn.XLOOKUP(G341&amp;$W$2,BS_CONTROLE[CHAVE],BS_CONTROLE[Quantidade_11],"-")</f>
        <v>0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3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3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0</v>
      </c>
      <c r="W343" s="111">
        <f ca="1">_xlfn.XLOOKUP(G343&amp;$W$2,BS_CONTROLE[CHAVE],BS_CONTROLE[Quantidade_11],"-")</f>
        <v>126</v>
      </c>
      <c r="X343" s="111">
        <f ca="1">_xlfn.XLOOKUP(G343&amp;$X$2,BS_CONTROLE[CHAVE],BS_CONTROLE[Quantidade_11],"-")</f>
        <v>300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3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>
        <f ca="1">_xlfn.XLOOKUP(G344&amp;$V$2,BS_CONTROLE[CHAVE],BS_CONTROLE[Quantidade_11],"-")</f>
        <v>0</v>
      </c>
      <c r="W344" s="111">
        <f ca="1">_xlfn.XLOOKUP(G344&amp;$W$2,BS_CONTROLE[CHAVE],BS_CONTROLE[Quantidade_11],"-")</f>
        <v>0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3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>
        <f ca="1">_xlfn.XLOOKUP(G345&amp;$W$2,BS_CONTROLE[CHAVE],BS_CONTROLE[Quantidade_11],"-")</f>
        <v>0</v>
      </c>
      <c r="X345" s="111">
        <f ca="1">_xlfn.XLOOKUP(G345&amp;$X$2,BS_CONTROLE[CHAVE],BS_CONTROLE[Quantidade_11],"-")</f>
        <v>1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3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23" t="str">
        <f>IF(FN_MC!N350="","*",FN_MC!N350)</f>
        <v>*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3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400</v>
      </c>
      <c r="O348" s="291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>
        <f ca="1">_xlfn.XLOOKUP(G348&amp;$W$2,BS_CONTROLE[CHAVE],BS_CONTROLE[Quantidade_11],"-")</f>
        <v>1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3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3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3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2</v>
      </c>
      <c r="X351" s="111">
        <f ca="1">_xlfn.XLOOKUP(G351&amp;$X$2,BS_CONTROLE[CHAVE],BS_CONTROLE[Quantidade_11],"-")</f>
        <v>0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3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3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3">
        <f>IF(FN_MC!N363="","*",FN_MC!N363)</f>
        <v>239251</v>
      </c>
      <c r="M354" s="110">
        <f>IF(FN_MC!J363="","*",FN_MC!J363)</f>
        <v>74</v>
      </c>
      <c r="N354" s="291">
        <f>IF(FN_MC!K363="","*",FN_MC!K363)</f>
        <v>249.5</v>
      </c>
      <c r="O354" s="291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400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>
        <f ca="1">_xlfn.XLOOKUP(G354&amp;$V$2,BS_CONTROLE[CHAVE],BS_CONTROLE[Quantidade_11],"-")</f>
        <v>220</v>
      </c>
      <c r="W354" s="111">
        <f ca="1">_xlfn.XLOOKUP(G354&amp;$W$2,BS_CONTROLE[CHAVE],BS_CONTROLE[Quantidade_11],"-")</f>
        <v>446</v>
      </c>
      <c r="X354" s="111">
        <f ca="1">_xlfn.XLOOKUP(G354&amp;$X$2,BS_CONTROLE[CHAVE],BS_CONTROLE[Quantidade_11],"-")</f>
        <v>90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3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3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3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3" t="str">
        <f>IF(FN_MC!N360="","*",FN_MC!N360)</f>
        <v>TCE177</v>
      </c>
      <c r="M358" s="110">
        <f>IF(FN_MC!J360="","*",FN_MC!J360)</f>
        <v>74</v>
      </c>
      <c r="N358" s="291">
        <f>IF(FN_MC!K360="","*",FN_MC!K360)</f>
        <v>171.11500000000001</v>
      </c>
      <c r="O358" s="291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>
        <f ca="1">_xlfn.XLOOKUP(G358&amp;$X$2,BS_CONTROLE[CHAVE],BS_CONTROLE[Quantidade_11],"-")</f>
        <v>0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3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3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3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>
        <f ca="1">_xlfn.XLOOKUP(G361&amp;$W$2,BS_CONTROLE[CHAVE],BS_CONTROLE[Quantidade_11],"-")</f>
        <v>0</v>
      </c>
      <c r="X361" s="111">
        <f ca="1">_xlfn.XLOOKUP(G361&amp;$X$2,BS_CONTROLE[CHAVE],BS_CONTROLE[Quantidade_11],"-")</f>
        <v>1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3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3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>
        <f ca="1">_xlfn.XLOOKUP(G363&amp;$W$2,BS_CONTROLE[CHAVE],BS_CONTROLE[Quantidade_11],"-")</f>
        <v>1</v>
      </c>
      <c r="X363" s="111">
        <f ca="1">_xlfn.XLOOKUP(G363&amp;$X$2,BS_CONTROLE[CHAVE],BS_CONTROLE[Quantidade_11],"-")</f>
        <v>1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3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>
        <f ca="1">_xlfn.XLOOKUP(G364&amp;$W$2,BS_CONTROLE[CHAVE],BS_CONTROLE[Quantidade_11],"-")</f>
        <v>1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3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3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1</v>
      </c>
      <c r="W366" s="111">
        <f ca="1">_xlfn.XLOOKUP(G366&amp;$W$2,BS_CONTROLE[CHAVE],BS_CONTROLE[Quantidade_11],"-")</f>
        <v>0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3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3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3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23" t="str">
        <f>IF(FN_MC!N373="","*",FN_MC!N373)</f>
        <v>710TSF</v>
      </c>
      <c r="M370" s="110">
        <f>IF(FN_MC!J373="","*",FN_MC!J373)</f>
        <v>98</v>
      </c>
      <c r="N370" s="291">
        <f>IF(FN_MC!K373="","*",FN_MC!K373)</f>
        <v>712.75</v>
      </c>
      <c r="O370" s="291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0</v>
      </c>
      <c r="W370" s="111">
        <f ca="1">_xlfn.XLOOKUP(G370&amp;$W$2,BS_CONTROLE[CHAVE],BS_CONTROLE[Quantidade_11],"-")</f>
        <v>0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23" t="str">
        <f>IF(FN_MC!N374="","*",FN_MC!N374)</f>
        <v>TEX1</v>
      </c>
      <c r="M371" s="110">
        <f>IF(FN_MC!J374="","*",FN_MC!J374)</f>
        <v>98</v>
      </c>
      <c r="N371" s="291">
        <f>IF(FN_MC!K374="","*",FN_MC!K374)</f>
        <v>751.9</v>
      </c>
      <c r="O371" s="291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0</v>
      </c>
      <c r="W371" s="111">
        <f ca="1">_xlfn.XLOOKUP(G371&amp;$W$2,BS_CONTROLE[CHAVE],BS_CONTROLE[Quantidade_11],"-")</f>
        <v>126</v>
      </c>
      <c r="X371" s="111">
        <f ca="1">_xlfn.XLOOKUP(G371&amp;$X$2,BS_CONTROLE[CHAVE],BS_CONTROLE[Quantidade_11],"-")</f>
        <v>300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23" t="str">
        <f>IF(FN_MC!N375="","*",FN_MC!N375)</f>
        <v>TAL699</v>
      </c>
      <c r="M372" s="110">
        <f>IF(FN_MC!J375="","*",FN_MC!J375)</f>
        <v>98</v>
      </c>
      <c r="N372" s="291">
        <f>IF(FN_MC!K375="","*",FN_MC!K375)</f>
        <v>695</v>
      </c>
      <c r="O372" s="291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1</v>
      </c>
      <c r="W372" s="111" t="str">
        <f ca="1">_xlfn.XLOOKUP(G372&amp;$W$2,BS_CONTROLE[CHAVE],BS_CONTROLE[Quantidade_11],"-")</f>
        <v>-</v>
      </c>
      <c r="X372" s="111">
        <f ca="1">_xlfn.XLOOKUP(G372&amp;$X$2,BS_CONTROLE[CHAVE],BS_CONTROLE[Quantidade_11],"-")</f>
        <v>0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23" t="str">
        <f>IF(FN_MC!N376="","*",FN_MC!N376)</f>
        <v>TGRTIQ</v>
      </c>
      <c r="M373" s="110">
        <f>IF(FN_MC!J376="","*",FN_MC!J376)</f>
        <v>98</v>
      </c>
      <c r="N373" s="291">
        <f>IF(FN_MC!K376="","*",FN_MC!K376)</f>
        <v>502</v>
      </c>
      <c r="O373" s="291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>
        <f ca="1">_xlfn.XLOOKUP(G373&amp;$V$2,BS_CONTROLE[CHAVE],BS_CONTROLE[Quantidade_11],"-")</f>
        <v>0</v>
      </c>
      <c r="W373" s="111">
        <f ca="1">_xlfn.XLOOKUP(G373&amp;$W$2,BS_CONTROLE[CHAVE],BS_CONTROLE[Quantidade_11],"-")</f>
        <v>0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23" t="str">
        <f>IF(FN_MC!N377="","*",FN_MC!N377)</f>
        <v>TID2</v>
      </c>
      <c r="M374" s="110">
        <f>IF(FN_MC!J377="","*",FN_MC!J377)</f>
        <v>74</v>
      </c>
      <c r="N374" s="291">
        <f>IF(FN_MC!K377="","*",FN_MC!K377)</f>
        <v>189.92</v>
      </c>
      <c r="O374" s="291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2</v>
      </c>
      <c r="X374" s="111">
        <f ca="1">_xlfn.XLOOKUP(G374&amp;$X$2,BS_CONTROLE[CHAVE],BS_CONTROLE[Quantidade_11],"-")</f>
        <v>0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3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3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23">
        <f>IF(FN_MC!N380="","*",FN_MC!N380)</f>
        <v>239251</v>
      </c>
      <c r="M377" s="110">
        <f>IF(FN_MC!J380="","*",FN_MC!J380)</f>
        <v>74</v>
      </c>
      <c r="N377" s="291">
        <f>IF(FN_MC!K380="","*",FN_MC!K380)</f>
        <v>249</v>
      </c>
      <c r="O377" s="291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220</v>
      </c>
      <c r="W377" s="111">
        <f ca="1">_xlfn.XLOOKUP(G377&amp;$W$2,BS_CONTROLE[CHAVE],BS_CONTROLE[Quantidade_11],"-")</f>
        <v>446</v>
      </c>
      <c r="X377" s="111">
        <f ca="1">_xlfn.XLOOKUP(G377&amp;$X$2,BS_CONTROLE[CHAVE],BS_CONTROLE[Quantidade_11],"-")</f>
        <v>90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3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3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23" t="str">
        <f>IF(FN_MC!N383="","*",FN_MC!N383)</f>
        <v>TAPNORTE</v>
      </c>
      <c r="M380" s="110">
        <f>IF(FN_MC!J383="","*",FN_MC!J383)</f>
        <v>74</v>
      </c>
      <c r="N380" s="291">
        <f>IF(FN_MC!K383="","*",FN_MC!K383)</f>
        <v>26.452999999999999</v>
      </c>
      <c r="O380" s="291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>
        <f ca="1">_xlfn.XLOOKUP(G380&amp;$V$2,BS_CONTROLE[CHAVE],BS_CONTROLE[Quantidade_11],"-")</f>
        <v>1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23" t="str">
        <f>IF(FN_MC!N384="","*",FN_MC!N384)</f>
        <v>PURPPP</v>
      </c>
      <c r="M381" s="110">
        <f>IF(FN_MC!J384="","*",FN_MC!J384)</f>
        <v>101</v>
      </c>
      <c r="N381" s="291">
        <f>IF(FN_MC!K384="","*",FN_MC!K384)</f>
        <v>1290.694</v>
      </c>
      <c r="O381" s="291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>
        <f ca="1">_xlfn.XLOOKUP(G381&amp;$V$2,BS_CONTROLE[CHAVE],BS_CONTROLE[Quantidade_11],"-")</f>
        <v>1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23" t="str">
        <f>IF(FN_MC!N385="","*",FN_MC!N385)</f>
        <v>PPO1</v>
      </c>
      <c r="M382" s="110">
        <f>IF(FN_MC!J385="","*",FN_MC!J385)</f>
        <v>101</v>
      </c>
      <c r="N382" s="291">
        <f>IF(FN_MC!K385="","*",FN_MC!K385)</f>
        <v>1099.662</v>
      </c>
      <c r="O382" s="291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>
        <f ca="1">_xlfn.XLOOKUP(G382&amp;$V$2,BS_CONTROLE[CHAVE],BS_CONTROLE[Quantidade_11],"-")</f>
        <v>1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23" t="str">
        <f>IF(FN_MC!N386="","*",FN_MC!N386)</f>
        <v>K18PPR</v>
      </c>
      <c r="M383" s="110">
        <f>IF(FN_MC!J386="","*",FN_MC!J386)</f>
        <v>103</v>
      </c>
      <c r="N383" s="291">
        <f>IF(FN_MC!K386="","*",FN_MC!K386)</f>
        <v>2017</v>
      </c>
      <c r="O383" s="291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>
        <f ca="1">_xlfn.XLOOKUP(G383&amp;$W$2,BS_CONTROLE[CHAVE],BS_CONTROLE[Quantidade_11],"-")</f>
        <v>0</v>
      </c>
      <c r="X383" s="111">
        <f ca="1">_xlfn.XLOOKUP(G383&amp;$X$2,BS_CONTROLE[CHAVE],BS_CONTROLE[Quantidade_11],"-")</f>
        <v>1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3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3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23" t="str">
        <f>IF(FN_MC!N389="","*",FN_MC!N389)</f>
        <v>ZQYZFH</v>
      </c>
      <c r="M386" s="110">
        <f>IF(FN_MC!J389="","*",FN_MC!J389)</f>
        <v>78</v>
      </c>
      <c r="N386" s="291">
        <f>IF(FN_MC!K389="","*",FN_MC!K389)</f>
        <v>189.45500000000001</v>
      </c>
      <c r="O386" s="291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1</v>
      </c>
      <c r="W386" s="111">
        <f ca="1">_xlfn.XLOOKUP(G386&amp;$W$2,BS_CONTROLE[CHAVE],BS_CONTROLE[Quantidade_11],"-")</f>
        <v>0</v>
      </c>
      <c r="X386" s="111">
        <f ca="1">_xlfn.XLOOKUP(G386&amp;$X$2,BS_CONTROLE[CHAVE],BS_CONTROLE[Quantidade_11],"-")</f>
        <v>1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23" t="str">
        <f>IF(FN_MC!N390="","*",FN_MC!N390)</f>
        <v>ZBOZEP</v>
      </c>
      <c r="M387" s="110">
        <f>IF(FN_MC!J390="","*",FN_MC!J390)</f>
        <v>78</v>
      </c>
      <c r="N387" s="291">
        <f>IF(FN_MC!K390="","*",FN_MC!K390)</f>
        <v>208.3</v>
      </c>
      <c r="O387" s="291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>
        <f ca="1">_xlfn.XLOOKUP(G387&amp;$V$2,BS_CONTROLE[CHAVE],BS_CONTROLE[Quantidade_11],"-")</f>
        <v>0</v>
      </c>
      <c r="W387" s="111" t="str">
        <f ca="1">_xlfn.XLOOKUP(G387&amp;$W$2,BS_CONTROLE[CHAVE],BS_CONTROLE[Quantidade_11],"-")</f>
        <v>-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3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3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3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3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3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3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3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3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23" t="str">
        <f>IF(FN_MC!N399="","*",FN_MC!N399)</f>
        <v>710TSF</v>
      </c>
      <c r="M396" s="110">
        <f>IF(FN_MC!J399="","*",FN_MC!J399)</f>
        <v>98</v>
      </c>
      <c r="N396" s="291">
        <f>IF(FN_MC!K399="","*",FN_MC!K399)</f>
        <v>712.75</v>
      </c>
      <c r="O396" s="291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>
        <f ca="1">_xlfn.XLOOKUP(G396&amp;$W$2,BS_CONTROLE[CHAVE],BS_CONTROLE[Quantidade_11],"-")</f>
        <v>37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3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23" t="str">
        <f>IF(FN_MC!N401="","*",FN_MC!N401)</f>
        <v>TALTEX</v>
      </c>
      <c r="M398" s="110">
        <f>IF(FN_MC!J401="","*",FN_MC!J401)</f>
        <v>98</v>
      </c>
      <c r="N398" s="291">
        <f>IF(FN_MC!K401="","*",FN_MC!K401)</f>
        <v>689.72900000000004</v>
      </c>
      <c r="O398" s="291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3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23" t="str">
        <f>IF(FN_MC!N403="","*",FN_MC!N403)</f>
        <v>TBS671</v>
      </c>
      <c r="M400" s="110">
        <f>IF(FN_MC!J403="","*",FN_MC!J403)</f>
        <v>98</v>
      </c>
      <c r="N400" s="291">
        <f>IF(FN_MC!K403="","*",FN_MC!K403)</f>
        <v>668</v>
      </c>
      <c r="O400" s="291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0</v>
      </c>
      <c r="W400" s="111">
        <f ca="1">_xlfn.XLOOKUP(G400&amp;$W$2,BS_CONTROLE[CHAVE],BS_CONTROLE[Quantidade_11],"-")</f>
        <v>0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3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3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3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>
        <f ca="1">_xlfn.XLOOKUP(G403&amp;$V$2,BS_CONTROLE[CHAVE],BS_CONTROLE[Quantidade_11],"-")</f>
        <v>1</v>
      </c>
      <c r="W403" s="111" t="str">
        <f ca="1">_xlfn.XLOOKUP(G403&amp;$W$2,BS_CONTROLE[CHAVE],BS_CONTROLE[Quantidade_11],"-")</f>
        <v>-</v>
      </c>
      <c r="X403" s="111">
        <f ca="1">_xlfn.XLOOKUP(G403&amp;$X$2,BS_CONTROLE[CHAVE],BS_CONTROLE[Quantidade_11],"-")</f>
        <v>0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3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3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23" t="str">
        <f>IF(FN_MC!N409="","*",FN_MC!N409)</f>
        <v>TCSSUL</v>
      </c>
      <c r="M406" s="110">
        <f>IF(FN_MC!J409="","*",FN_MC!J409)</f>
        <v>74</v>
      </c>
      <c r="N406" s="291">
        <f>IF(FN_MC!K409="","*",FN_MC!K409)</f>
        <v>288.024</v>
      </c>
      <c r="O406" s="291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2</v>
      </c>
      <c r="X406" s="111">
        <f ca="1">_xlfn.XLOOKUP(G406&amp;$X$2,BS_CONTROLE[CHAVE],BS_CONTROLE[Quantidade_11],"-")</f>
        <v>0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3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23" t="str">
        <f>IF(FN_MC!N411="","*",FN_MC!N411)</f>
        <v>PPPPGU</v>
      </c>
      <c r="M408" s="110">
        <f>IF(FN_MC!J411="","*",FN_MC!J411)</f>
        <v>101</v>
      </c>
      <c r="N408" s="291">
        <f>IF(FN_MC!K411="","*",FN_MC!K411)</f>
        <v>1142.701</v>
      </c>
      <c r="O408" s="291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>
        <f ca="1">_xlfn.XLOOKUP(G408&amp;$V$2,BS_CONTROLE[CHAVE],BS_CONTROLE[Quantidade_11],"-")</f>
        <v>1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3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3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3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23">
        <f>IF(FN_MC!N415="","*",FN_MC!N415)</f>
        <v>699710</v>
      </c>
      <c r="M412" s="110">
        <f>IF(FN_MC!J415="","*",FN_MC!J415)</f>
        <v>98</v>
      </c>
      <c r="N412" s="291">
        <f>IF(FN_MC!K415="","*",FN_MC!K415)</f>
        <v>710</v>
      </c>
      <c r="O412" s="291">
        <f>IF(FN_MC!L415="","*",FN_MC!L415)</f>
        <v>707</v>
      </c>
      <c r="P412" s="110"/>
      <c r="Q412" s="127">
        <f>IF(FN_MC!O415="","*",FN_MC!O415)</f>
        <v>0.4375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>
        <f ca="1">_xlfn.XLOOKUP(G412&amp;$W$2,BS_CONTROLE[CHAVE],BS_CONTROLE[Quantidade_11],"-")</f>
        <v>37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3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3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23" t="str">
        <f>IF(FN_MC!N418="","*",FN_MC!N418)</f>
        <v>710TSF</v>
      </c>
      <c r="M415" s="110">
        <f>IF(FN_MC!J418="","*",FN_MC!J418)</f>
        <v>98</v>
      </c>
      <c r="N415" s="291">
        <f>IF(FN_MC!K418="","*",FN_MC!K418)</f>
        <v>712</v>
      </c>
      <c r="O415" s="291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0.25</v>
      </c>
      <c r="S415" s="109" t="str">
        <f>IF(FN_MC!Q418="","*",CONCATENATE(FN_MC!Q418," ",FN_MC!R418))</f>
        <v>3360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0</v>
      </c>
      <c r="W415" s="111">
        <f ca="1">_xlfn.XLOOKUP(G415&amp;$W$2,BS_CONTROLE[CHAVE],BS_CONTROLE[Quantidade_11],"-")</f>
        <v>0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3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23" t="str">
        <f>IF(FN_MC!N420="","*",FN_MC!N420)</f>
        <v>PGUPPN</v>
      </c>
      <c r="M417" s="110">
        <f>IF(FN_MC!J420="","*",FN_MC!J420)</f>
        <v>101</v>
      </c>
      <c r="N417" s="291">
        <f>IF(FN_MC!K420="","*",FN_MC!K420)</f>
        <v>938.32500000000005</v>
      </c>
      <c r="O417" s="291">
        <f>IF(FN_MC!L420="","*",FN_MC!L420)</f>
        <v>719.92</v>
      </c>
      <c r="P417" s="110"/>
      <c r="Q417" s="127">
        <f>IF(FN_MC!O420="","*",FN_MC!O420)</f>
        <v>0.70833333333333337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>
        <f ca="1">_xlfn.XLOOKUP(G417&amp;$V$2,BS_CONTROLE[CHAVE],BS_CONTROLE[Quantidade_11],"-")</f>
        <v>1</v>
      </c>
      <c r="W417" s="111">
        <f ca="1">_xlfn.XLOOKUP(G417&amp;$W$2,BS_CONTROLE[CHAVE],BS_CONTROLE[Quantidade_11],"-")</f>
        <v>1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3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3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3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23" t="str">
        <f>IF(FN_MC!N424="","*",FN_MC!N424)</f>
        <v>710TSF</v>
      </c>
      <c r="M421" s="110">
        <f>IF(FN_MC!J424="","*",FN_MC!J424)</f>
        <v>98</v>
      </c>
      <c r="N421" s="291">
        <f>IF(FN_MC!K424="","*",FN_MC!K424)</f>
        <v>712</v>
      </c>
      <c r="O421" s="291">
        <f>IF(FN_MC!L424="","*",FN_MC!L424)</f>
        <v>716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0</v>
      </c>
      <c r="W421" s="111">
        <f ca="1">_xlfn.XLOOKUP(G421&amp;$W$2,BS_CONTROLE[CHAVE],BS_CONTROLE[Quantidade_11],"-")</f>
        <v>0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3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W71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744TEX</v>
      </c>
      <c r="K423" s="109" t="str">
        <f>IF(FN_MC!M426="","*",FN_MC!M426)</f>
        <v>TAL-TSF</v>
      </c>
      <c r="L423" s="323">
        <f>IF(FN_MC!N426="","*",FN_MC!N426)</f>
        <v>699710</v>
      </c>
      <c r="M423" s="110">
        <f>IF(FN_MC!J426="","*",FN_MC!J426)</f>
        <v>98</v>
      </c>
      <c r="N423" s="291">
        <f>IF(FN_MC!K426="","*",FN_MC!K426)</f>
        <v>707</v>
      </c>
      <c r="O423" s="291">
        <f>IF(FN_MC!L426="","*",FN_MC!L426)</f>
        <v>704</v>
      </c>
      <c r="P423" s="110"/>
      <c r="Q423" s="127">
        <f>IF(FN_MC!O426="","*",FN_MC!O426)</f>
        <v>0.41666666666666669</v>
      </c>
      <c r="R423" s="127">
        <f>IF(FN_MC!P426="","*",FN_MC!P426)</f>
        <v>0.125</v>
      </c>
      <c r="S423" s="109" t="str">
        <f>IF(FN_MC!Q426="","*",CONCATENATE(FN_MC!Q426," ",FN_MC!R426))</f>
        <v>37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 t="str">
        <f ca="1">_xlfn.XLOOKUP(G423&amp;$V$2,BS_CONTROLE[CHAVE],BS_CONTROLE[Quantidade_11],"-")</f>
        <v>-</v>
      </c>
      <c r="W423" s="111">
        <f ca="1">_xlfn.XLOOKUP(G423&amp;$W$2,BS_CONTROLE[CHAVE],BS_CONTROLE[Quantidade_11],"-")</f>
        <v>37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3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3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TCS-TGR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TMI</v>
      </c>
      <c r="K426" s="109" t="str">
        <f>IF(FN_MC!M429="","*",FN_MC!M429)</f>
        <v>TCS-TMI</v>
      </c>
      <c r="L426" s="323" t="str">
        <f>IF(FN_MC!N429="","*",FN_MC!N429)</f>
        <v>TCSTMI</v>
      </c>
      <c r="M426" s="110">
        <f>IF(FN_MC!J429="","*",FN_MC!J429)</f>
        <v>74</v>
      </c>
      <c r="N426" s="291">
        <f>IF(FN_MC!K429="","*",FN_MC!K429)</f>
        <v>291</v>
      </c>
      <c r="O426" s="291">
        <f>IF(FN_MC!L429="","*",FN_MC!L429)</f>
        <v>1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290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0</v>
      </c>
      <c r="W426" s="111">
        <f ca="1">_xlfn.XLOOKUP(G426&amp;$W$2,BS_CONTROLE[CHAVE],BS_CONTROLE[Quantidade_11],"-")</f>
        <v>126</v>
      </c>
      <c r="X426" s="111">
        <f ca="1">_xlfn.XLOOKUP(G426&amp;$X$2,BS_CONTROLE[CHAVE],BS_CONTROLE[Quantidade_11],"-")</f>
        <v>300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3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3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3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3" t="str">
        <f>IF(FN_MC!N433="","*",FN_MC!N433)</f>
        <v>-</v>
      </c>
      <c r="M430" s="353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4" t="str">
        <f>IF(FN_MC!S434="","*",FN_MC!S434)</f>
        <v>-</v>
      </c>
      <c r="E431" s="354" t="str">
        <f>IF(FN_MC!T434="","*",FN_MC!T434)</f>
        <v>-</v>
      </c>
      <c r="F431" s="354" t="str">
        <f>IF(FN_MC!B434="","*",FN_MC!B434)</f>
        <v>*</v>
      </c>
      <c r="G431" s="354" t="str">
        <f>IF(FN_MC!D434="","*",FN_MC!D434)</f>
        <v>*</v>
      </c>
      <c r="H431" s="354" t="str">
        <f>IF(FN_MC!F434="","*",FN_MC!F434)</f>
        <v>*</v>
      </c>
      <c r="I431" s="354" t="str">
        <f>IF(FN_MC!H434="","*",FN_MC!H434)</f>
        <v>*</v>
      </c>
      <c r="J431" s="354" t="str">
        <f>IF(FN_MC!I434="","*",FN_MC!I434)</f>
        <v>*</v>
      </c>
      <c r="K431" s="354" t="str">
        <f>IF(FN_MC!M434="","*",FN_MC!M434)</f>
        <v>-</v>
      </c>
      <c r="L431" s="355" t="str">
        <f>IF(FN_MC!N434="","*",FN_MC!N434)</f>
        <v>-</v>
      </c>
      <c r="M431" s="353" t="str">
        <f>IF(FN_MC!J434="","*",FN_MC!J434)</f>
        <v>*</v>
      </c>
      <c r="N431" s="356" t="str">
        <f>IF(FN_MC!K434="","*",FN_MC!K434)</f>
        <v>*</v>
      </c>
      <c r="O431" s="356" t="str">
        <f>IF(FN_MC!L434="","*",FN_MC!L434)</f>
        <v>*</v>
      </c>
      <c r="P431" s="353"/>
      <c r="Q431" s="357" t="str">
        <f>IF(FN_MC!O434="","*",FN_MC!O434)</f>
        <v>*</v>
      </c>
      <c r="R431" s="357" t="str">
        <f>IF(FN_MC!P434="","*",FN_MC!P434)</f>
        <v>*</v>
      </c>
      <c r="S431" s="354" t="str">
        <f>IF(FN_MC!Q434="","*",CONCATENATE(FN_MC!Q434," ",FN_MC!R434))</f>
        <v>*</v>
      </c>
      <c r="T431" s="354" t="str">
        <f>IF(FN_MC!V434="","*",FN_MC!V434)</f>
        <v>*</v>
      </c>
      <c r="U431" s="354" t="str">
        <f>IF(FN_MC!W434="","*",FN_MC!W434)</f>
        <v>*</v>
      </c>
      <c r="V431" s="358" t="str">
        <f ca="1">_xlfn.XLOOKUP(G431&amp;$V$2,BS_CONTROLE[CHAVE],BS_CONTROLE[Quantidade_11],"-")</f>
        <v>-</v>
      </c>
      <c r="W431" s="358" t="str">
        <f ca="1">_xlfn.XLOOKUP(G431&amp;$W$2,BS_CONTROLE[CHAVE],BS_CONTROLE[Quantidade_11],"-")</f>
        <v>-</v>
      </c>
      <c r="X431" s="358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3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3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3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3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3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3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3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3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3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3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3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-</v>
      </c>
      <c r="L443" s="323" t="str">
        <f>IF(FN_MC!N446="","*",FN_MC!N446)</f>
        <v>-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23" t="str">
        <f>IF(FN_MC!N447="","*",FN_MC!N447)</f>
        <v>-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23" t="str">
        <f>IF(FN_MC!N448="","*",FN_MC!N448)</f>
        <v>-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23" t="str">
        <f>IF(FN_MC!N449="","*",FN_MC!N449)</f>
        <v>-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-</v>
      </c>
      <c r="L447" s="323" t="str">
        <f>IF(FN_MC!N450="","*",FN_MC!N450)</f>
        <v>-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23" t="str">
        <f>IF(FN_MC!N451="","*",FN_MC!N451)</f>
        <v>-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23" t="str">
        <f>IF(FN_MC!N452="","*",FN_MC!N452)</f>
        <v>-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-</v>
      </c>
      <c r="L450" s="323" t="str">
        <f>IF(FN_MC!N453="","*",FN_MC!N453)</f>
        <v>-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-</v>
      </c>
      <c r="L451" s="323" t="str">
        <f>IF(FN_MC!N454="","*",FN_MC!N454)</f>
        <v>-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-</v>
      </c>
      <c r="L452" s="323" t="str">
        <f>IF(FN_MC!N455="","*",FN_MC!N455)</f>
        <v>-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3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3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3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3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3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3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3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3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3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3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3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3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3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3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3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3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3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3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3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3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3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3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3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3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3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3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3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3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3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3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3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3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3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3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3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3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3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3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3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3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3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3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3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3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3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3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3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3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3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3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3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3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3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3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3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3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3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3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3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3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3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3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3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3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3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3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3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3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3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3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3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3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3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3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3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3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3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3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3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3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3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3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3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3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3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3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3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3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3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3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3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3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3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3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3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3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3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3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3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3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3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3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3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3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3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3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3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3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3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3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3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3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3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3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3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3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3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3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3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3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3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3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3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3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3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3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3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3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3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3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3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3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3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3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3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3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3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3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3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3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3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3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3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3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3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3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3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3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3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3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3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3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3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3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3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3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3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3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3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3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3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3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3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3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3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3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3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3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3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3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3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3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3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3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3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3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3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3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3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3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3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3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3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3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3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3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3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3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3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3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3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3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3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3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3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3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3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3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3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3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3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3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3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3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3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3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3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3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3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3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3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3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3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3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3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3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3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3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3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3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3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3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3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3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3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3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3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3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3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3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3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3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3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3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3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3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3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3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3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3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3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3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3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3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3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3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3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3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3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3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3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3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3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3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3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3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3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3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3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3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3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3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3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3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3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3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3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3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3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3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3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3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3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3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3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3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3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3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3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3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3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3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3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3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3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3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3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3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3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3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3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3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3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3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3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3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3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3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3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3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3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3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3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3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3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3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3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3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3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3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3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3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3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3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3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3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3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3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3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3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3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3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3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3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3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3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3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3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3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3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3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3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3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3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3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3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3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3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3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3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3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3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3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3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3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3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3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3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3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3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3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3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3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3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3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3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3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3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3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3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3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3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3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3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3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3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3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3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3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3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3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3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3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3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3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3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3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3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3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3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3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3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3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3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3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3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3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3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3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3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3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3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3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3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3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3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3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3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3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3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3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3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3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3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3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3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3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3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3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3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3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3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3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3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3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3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3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3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3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3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3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3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3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3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3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3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3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3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3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3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3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3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3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3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3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3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3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3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3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3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3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3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3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3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3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3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3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3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3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3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3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3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3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3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3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3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3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3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3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3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3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3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3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3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3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3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3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3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3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3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3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3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3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3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3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3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3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3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3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3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3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3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3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3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3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3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3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3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3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3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3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3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3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3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3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3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3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3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3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3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3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3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3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3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3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3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3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3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3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3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3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3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3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3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3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3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3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3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3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3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3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3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3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3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3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3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3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3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3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3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3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3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3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3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3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3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3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3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3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3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3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3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3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3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3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3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3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3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3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3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3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3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3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3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3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3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3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3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3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3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3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3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3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3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3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3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3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3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3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3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3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3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3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3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3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3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3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3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3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3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3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3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3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3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3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3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3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3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3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3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3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3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3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3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3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3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3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3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3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3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3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3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3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3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3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3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3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3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3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3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3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3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3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3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3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3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3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3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3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3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3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3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3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3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3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3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3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3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3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3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3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3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3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3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3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3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3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3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3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3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3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3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3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3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3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3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3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3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3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3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3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3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3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3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3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3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3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3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3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3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3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3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3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3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3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3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3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3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3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3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3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3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3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3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3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3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3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3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3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3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3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3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3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3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3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3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3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3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3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3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3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3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3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3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3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3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3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3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3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3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3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3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3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3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3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3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3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3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3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3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3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3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3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3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3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3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3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3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3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3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3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3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3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3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3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3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3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3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3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3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3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3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3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3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3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3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3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3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3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3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3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3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3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3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3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3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3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3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3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3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3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3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3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3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3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3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3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3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3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3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3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3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3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3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3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3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3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3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3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3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3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3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3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3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3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3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3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3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3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3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3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3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3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3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3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3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3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3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3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3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3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3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3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3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3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3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3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3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3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3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3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3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3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3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3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3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3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3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3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3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3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3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3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3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3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3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3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3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3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3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3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3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3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3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3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3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3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3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3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3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3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3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3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3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3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3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3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3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3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3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3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3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3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3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3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3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3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3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3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3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3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3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3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3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3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3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3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3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3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3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3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3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3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3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3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3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3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3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3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3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3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3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3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3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3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3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3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3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3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3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3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3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3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3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3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3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3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3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3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3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3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3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3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3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3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3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3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3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3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3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3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3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3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3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3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3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3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3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3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3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3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3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3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3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3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3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3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3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3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3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3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3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3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3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3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3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3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3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3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3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3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3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3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3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3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3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3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3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3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3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3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3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3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3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3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3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3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3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3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3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3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3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3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3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3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3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3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3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3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3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3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3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3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3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3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3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3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3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3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3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3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3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3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3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3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3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3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3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3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3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3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3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3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3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3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3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3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3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3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3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3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3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3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3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3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3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3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3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3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3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3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3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3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3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3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3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3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3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3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3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3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3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3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3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3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3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3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3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3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3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3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3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3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3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3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3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3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3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3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3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3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3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3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3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3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3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3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3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3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3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3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3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3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3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3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3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3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3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3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3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3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3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3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3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3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3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3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3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3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3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3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3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3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3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3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3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3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3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3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3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3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3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3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3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3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3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3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3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3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3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3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3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3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3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3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3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3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3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3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3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3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3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3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3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3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3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3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3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3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3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3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3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3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3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3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3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3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3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3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3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3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3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3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3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3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3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3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3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3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3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3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3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3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3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3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3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3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3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3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3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3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3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3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3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3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3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3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3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3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3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3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3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3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3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3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3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3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3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3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3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3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3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3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3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3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3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3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3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3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3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3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3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3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3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3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3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3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3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3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3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3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3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3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3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3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3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3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3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3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3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3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3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3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3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3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3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3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3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3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3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3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3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3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3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3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3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3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3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3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3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3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3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3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3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3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3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3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3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3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3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3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3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3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3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3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3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3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3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3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3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3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3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3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3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3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3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3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3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3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3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3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3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3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3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3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3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3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3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3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3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3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3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3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3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3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3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3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3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3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3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3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3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3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3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3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3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3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3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3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3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3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3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3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3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3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3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3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3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3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3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3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3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3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3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3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3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3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3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3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3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3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3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3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3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3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3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3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3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3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3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3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3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3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3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3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3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3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3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3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3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3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3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3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3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3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3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3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3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3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3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3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3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3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3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3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3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3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3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3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3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3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3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3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3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3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3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3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3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3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3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3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3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3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3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3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3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3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3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3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3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3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3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3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3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3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3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3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3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3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3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3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3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3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3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3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3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3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3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3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3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3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3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3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3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3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3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3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3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3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3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3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3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3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3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3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3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3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3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3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3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3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3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3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3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3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3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3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3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3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3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3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3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3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3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3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3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3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3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3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3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3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3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3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3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3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3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3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3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3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3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3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3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3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3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3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3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3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3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3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3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3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3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3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3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3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3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3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3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3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3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3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3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3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3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3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3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3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3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3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3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3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3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3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3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3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3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3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3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3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3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3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3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3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3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3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3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3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3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3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3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3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3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3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3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3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3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3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3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3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3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3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3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3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3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3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3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3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3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3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3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3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3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3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3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3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3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3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3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3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3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3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3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3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3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3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3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3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3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3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3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3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3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3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3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3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3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3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3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3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3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3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3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3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3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3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3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3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3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3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3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3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3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3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3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3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3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3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3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3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3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3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3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3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3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3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3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3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3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3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3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3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3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3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3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3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3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3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3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3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3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3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3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3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3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3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3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3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3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3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3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3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3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3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3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3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3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3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3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3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3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3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3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3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3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3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3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3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3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3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3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3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3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3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3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3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3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3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3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3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3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3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3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3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3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3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3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3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3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3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3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3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3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3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3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3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3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3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3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3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3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3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3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3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3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3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3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3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3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3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3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3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3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3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3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3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3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3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3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3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3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3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3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3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3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3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3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3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3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3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3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3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3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3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3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3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3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3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3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3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3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3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3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3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3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3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3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3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3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3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3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3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3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3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3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3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3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3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3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3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3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3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3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3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3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3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3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3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3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3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3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3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3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3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3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3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3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3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3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3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3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3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3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3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3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3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3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3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3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3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3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3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3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3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3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3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3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3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3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3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3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3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3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3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3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3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3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3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3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3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3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3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3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3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3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3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3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3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3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3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3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3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3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3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3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3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3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3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3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3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3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3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3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3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3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3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3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3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3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3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3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3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3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3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3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3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3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3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3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3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3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3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3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3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3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3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3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3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3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3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3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3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3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3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3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3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3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3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3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3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3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3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3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3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3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3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3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3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3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3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3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3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3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3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3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3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3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3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3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3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3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3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3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3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3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3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3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3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3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3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3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3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3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3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3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3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3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3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3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3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3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3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3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3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3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3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3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3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3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3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3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3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3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3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3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3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3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3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3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3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3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3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3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3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3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3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3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3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3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3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3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3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3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3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3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3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3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3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3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3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3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3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3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3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3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3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3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3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3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3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3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3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3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3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3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3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3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3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3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3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3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3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3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3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3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3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3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3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3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3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3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3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3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3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3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3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3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3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3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3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3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3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3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3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3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3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3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3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3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3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3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3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3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3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3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3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3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3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3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3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3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3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3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3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3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3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3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3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3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3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3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3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3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3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3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3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3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3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3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3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3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3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3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3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3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3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3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3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3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3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3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3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3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3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3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3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3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3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3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3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3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3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3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3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3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3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3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3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3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3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3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3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3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3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3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3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3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3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3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3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3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3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3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3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3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3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3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3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3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3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3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3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3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3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3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3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3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3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3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3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3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3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3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3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3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3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3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3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3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3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3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3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3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3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3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3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3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3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3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3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3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3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3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3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3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3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3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3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3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3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3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3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3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3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3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3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3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3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3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3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3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3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3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3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3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3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3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3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3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3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3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3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3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3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3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3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3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3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3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3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3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3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3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3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3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3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3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3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3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3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3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3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3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3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3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3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3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3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3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3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3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3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3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3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3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3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3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3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3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3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3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3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3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3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3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3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3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3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3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3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3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3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3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3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3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3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3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3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3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3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3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3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3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3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3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3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3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3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3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3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3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3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3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3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3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3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3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3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3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3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3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3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3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3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3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3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3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3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3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3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3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3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3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3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3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3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3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3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3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3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3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3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3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3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3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3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3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3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3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3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3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3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3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3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3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3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3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3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3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3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3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3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3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3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3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3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3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3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3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3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3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3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3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3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3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3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3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3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3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3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3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3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3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3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3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3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3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3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3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3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3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3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3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3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3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3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3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3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3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3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3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3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3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3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3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3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3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3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3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3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3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3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3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3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3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3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3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3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3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3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3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3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3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3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3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3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3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3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3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3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3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3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3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3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3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3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3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3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3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3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3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3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3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3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3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3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3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3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3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3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3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3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3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3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3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3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3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3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3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3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3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3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3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3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3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3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3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3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3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3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3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3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3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3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3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3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3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3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3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3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3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3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3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3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3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3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3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3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3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3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3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3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3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3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3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3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3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3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3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3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3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3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3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3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3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3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3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3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3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3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3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3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3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3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3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3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3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3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3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3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3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3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3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3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3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3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3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3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3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3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3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3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3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3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3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3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3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3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3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3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3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3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3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3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3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3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3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3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3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3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3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3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3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3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3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3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3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3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3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3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3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3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3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3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3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3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3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3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3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3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3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3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3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3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3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3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3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3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3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3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3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3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3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3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3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3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3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3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3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3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3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3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3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3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3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3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3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3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3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3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3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3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3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3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3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3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3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3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3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3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3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3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3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3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3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3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3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3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3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3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3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3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3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3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3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3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3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3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3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3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3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3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3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3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3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3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3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3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3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3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3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3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3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3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3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3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3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3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3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3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3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3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3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3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3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3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3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3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3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3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3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3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3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3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3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3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3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3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3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3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3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3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3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3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3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3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3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3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3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3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3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3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3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3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3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3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3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3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3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3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3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3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3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3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3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3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3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3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3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3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3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3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3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3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3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3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3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3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3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3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3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3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3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3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3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3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3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3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3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3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3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3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3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3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3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3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3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3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3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3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3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3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3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3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3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3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3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3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1864</v>
      </c>
    </row>
  </sheetData>
  <autoFilter ref="A2:Y2999" xr:uid="{D1126E52-FA3F-4EAC-A720-DDE9797BEFF6}">
    <filterColumn colId="5">
      <filters>
        <dateGroupItem year="2026" month="1" day="24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I3049" sqref="I304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1865</v>
      </c>
      <c r="C2" s="95" t="s">
        <v>1162</v>
      </c>
      <c r="D2" s="95" t="s">
        <v>1164</v>
      </c>
      <c r="E2" s="95" t="s">
        <v>1866</v>
      </c>
      <c r="F2" s="95" t="s">
        <v>1867</v>
      </c>
      <c r="G2" s="95" t="s">
        <v>1868</v>
      </c>
      <c r="H2" s="95" t="s">
        <v>1869</v>
      </c>
      <c r="I2" s="95" t="s">
        <v>1870</v>
      </c>
      <c r="J2" s="95" t="s">
        <v>1871</v>
      </c>
      <c r="K2" s="130" t="s">
        <v>1872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W71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744TEX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TCS-TMI</v>
      </c>
      <c r="G426" s="120" t="str">
        <f>IF(FN_MC!I429="","*",FN_MC!I429)</f>
        <v>TMI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-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-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-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W71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744TEX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TCS-TMI</v>
      </c>
      <c r="G534" s="120" t="str">
        <f>IF(FN_MC!I429="","*",FN_MC!I429)</f>
        <v>TMI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-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-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-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-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-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3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8" t="s">
        <v>1873</v>
      </c>
      <c r="D5" s="399"/>
      <c r="E5" s="399"/>
      <c r="F5" s="399"/>
      <c r="G5" s="399"/>
      <c r="H5" s="399"/>
      <c r="I5" s="399"/>
      <c r="J5" s="400"/>
      <c r="K5" s="401" t="s">
        <v>1874</v>
      </c>
      <c r="L5" s="402"/>
      <c r="M5" s="402"/>
      <c r="N5" s="402"/>
      <c r="O5" s="403" t="s">
        <v>1875</v>
      </c>
      <c r="P5" s="404"/>
      <c r="Q5" s="405"/>
    </row>
    <row r="6" spans="1:17" s="93" customFormat="1" ht="15.75" customHeight="1">
      <c r="A6" s="87" t="s">
        <v>1862</v>
      </c>
      <c r="B6" s="94" t="s">
        <v>1861</v>
      </c>
      <c r="C6" s="95" t="s">
        <v>1177</v>
      </c>
      <c r="D6" s="96" t="s">
        <v>1178</v>
      </c>
      <c r="E6" s="95" t="s">
        <v>1876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1877</v>
      </c>
      <c r="M6" s="138" t="s">
        <v>628</v>
      </c>
      <c r="N6" s="139" t="s">
        <v>1172</v>
      </c>
      <c r="O6" s="241" t="s">
        <v>1215</v>
      </c>
      <c r="P6" s="152"/>
      <c r="Q6" s="188" t="s">
        <v>1878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9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9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9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9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9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9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9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9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9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9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9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9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9">
        <f>IF(FN_MC!BH409="","*",FN_MC!BH409)</f>
        <v>0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710</v>
      </c>
      <c r="I501" s="131">
        <f>IF(FN_MC!O415="","*",FN_MC!O415)</f>
        <v>0.4375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710</v>
      </c>
      <c r="N501" s="140" t="str">
        <f>IF(FN_MC!AM415="","*",FN_MC!AM415)</f>
        <v>TAL-TSF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0.25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0.70833333333333337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712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712</v>
      </c>
      <c r="N513" s="140" t="str">
        <f>IF(FN_MC!AM424="","*",FN_MC!AM424)</f>
        <v>TAL-TSF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W71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707</v>
      </c>
      <c r="I515" s="131">
        <f>IF(FN_MC!O426="","*",FN_MC!O426)</f>
        <v>0.41666666666666669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707</v>
      </c>
      <c r="N515" s="140" t="str">
        <f>IF(FN_MC!AM426="","*",FN_MC!AM426)</f>
        <v>TAL-TSF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TCS-TGR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TCS-TMI</v>
      </c>
      <c r="H518" s="149">
        <f>IF(FN_MC!K429="","*",FN_MC!K429)</f>
        <v>291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TCS-TMI</v>
      </c>
      <c r="M518" s="140">
        <f>IF(FN_MC!AP429="","*",FN_MC!AP429)</f>
        <v>291</v>
      </c>
      <c r="N518" s="140" t="str">
        <f>IF(FN_MC!AM429="","*",FN_MC!AM429)</f>
        <v>TCS-TMI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-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-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-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-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1878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2026-01-24T12:46:31Z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