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83" documentId="8_{B6337239-1A00-434D-AAD0-422EA1FEB5AE}" xr6:coauthVersionLast="47" xr6:coauthVersionMax="47" xr10:uidLastSave="{D82BA6FE-4615-4CD0-91EA-A41C52C95B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 a="1"/>
  <c r="N358" i="1" s="1"/>
  <c r="M358" i="1" a="1"/>
  <c r="M358" i="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59" i="1" a="1"/>
  <c r="S359" i="1"/>
  <c r="T359" i="1" a="1"/>
  <c r="T359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H357" i="1" a="1"/>
  <c r="H357" i="1" s="1"/>
  <c r="N357" i="1" a="1"/>
  <c r="N357" i="1" s="1"/>
  <c r="M357" i="1" a="1"/>
  <c r="M357" i="1" s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K352" i="12"/>
  <c r="L352" i="12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L353" i="12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M359" i="1" a="1"/>
  <c r="M359" i="1" s="1"/>
  <c r="K356" i="12" s="1"/>
  <c r="N359" i="1" a="1"/>
  <c r="N359" i="1" s="1"/>
  <c r="L356" i="12" s="1"/>
  <c r="R359" i="1"/>
  <c r="S356" i="12" s="1"/>
  <c r="D356" i="12"/>
  <c r="E356" i="12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M360" i="1" a="1"/>
  <c r="M360" i="1" s="1"/>
  <c r="N360" i="1" a="1"/>
  <c r="N360" i="1" s="1"/>
  <c r="L357" i="12" s="1"/>
  <c r="R360" i="1"/>
  <c r="D357" i="12"/>
  <c r="E357" i="12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M361" i="1" a="1"/>
  <c r="M361" i="1" s="1"/>
  <c r="K358" i="12" s="1"/>
  <c r="N361" i="1" a="1"/>
  <c r="N361" i="1" s="1"/>
  <c r="L358" i="12" s="1"/>
  <c r="R361" i="1"/>
  <c r="D358" i="12"/>
  <c r="E358" i="12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M362" i="1" a="1"/>
  <c r="M362" i="1" s="1"/>
  <c r="K359" i="12" s="1"/>
  <c r="N362" i="1" a="1"/>
  <c r="N362" i="1" s="1"/>
  <c r="L359" i="12" s="1"/>
  <c r="R362" i="1"/>
  <c r="D359" i="12"/>
  <c r="E359" i="12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<sst xmlns="http://schemas.openxmlformats.org/spreadsheetml/2006/main" count="9600" uniqueCount="1951">
  <si>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</si>
  <si>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</si>
  <si>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</si>
  <si>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</si>
  <si>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</si>
  <si>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</si>
  <si>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</si>
  <si>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</si>
  <si>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</si>
  <si>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</si>
  <si>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</si>
  <si>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</si>
  <si>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</si>
  <si>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</si>
  <si>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</si>
  <si>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</si>
  <si>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</si>
  <si>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</si>
  <si>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</si>
  <si>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</si>
  <si>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</si>
  <si>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</si>
  <si>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</si>
  <si>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</si>
  <si>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</si>
  <si>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</si>
  <si>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</si>
  <si>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</si>
  <si>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</si>
  <si>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</si>
  <si>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</si>
  <si>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</si>
  <si>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</si>
  <si>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</si>
  <si>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</si>
  <si>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</si>
  <si>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</si>
  <si>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</si>
  <si>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</si>
  <si>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</si>
  <si>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</si>
  <si>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</si>
  <si>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</si>
  <si>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</si>
  <si>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</si>
  <si>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</si>
  <si>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</si>
  <si>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</si>
  <si>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</si>
  <si>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</si>
  <si>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</si>
  <si>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</si>
  <si>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</si>
  <si>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</si>
  <si>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</si>
  <si>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</si>
  <si>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</si>
  <si>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</si>
  <si>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</si>
  <si>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</si>
  <si>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</si>
  <si>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</si>
  <si>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</si>
  <si>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</si>
  <si>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</si>
  <si>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</si>
  <si>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</si>
  <si>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</si>
  <si>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</si>
  <si>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</si>
  <si>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</si>
  <si>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</si>
  <si>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</si>
  <si>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</si>
  <si>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</si>
  <si>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</si>
  <si>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</si>
  <si>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</si>
  <si>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</si>
  <si>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</si>
  <si>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</si>
  <si>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</si>
  <si>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</si>
  <si>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</si>
  <si>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</si>
  <si>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</si>
  <si>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</si>
  <si>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</si>
  <si>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</si>
  <si>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</si>
  <si>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</si>
  <si>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</si>
  <si>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</si>
  <si>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</si>
  <si>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</si>
  <si>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</si>
  <si>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</si>
  <si>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</si>
  <si>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</si>
  <si>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</si>
  <si>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</si>
  <si>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</si>
  <si>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</si>
  <si>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</si>
  <si>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</si>
  <si>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</si>
  <si>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</si>
  <si>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</si>
  <si>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</si>
  <si>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</si>
  <si>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</si>
  <si>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</si>
  <si>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</si>
  <si>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</si>
  <si>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</si>
  <si>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</si>
  <si>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</si>
  <si>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</si>
  <si>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</si>
  <si>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</si>
  <si>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</si>
  <si>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</si>
  <si>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</si>
  <si>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</si>
  <si>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</si>
  <si>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</si>
  <si>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</si>
  <si>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</si>
  <si>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</si>
  <si>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</si>
  <si>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</si>
  <si>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</si>
  <si>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</si>
  <si>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</si>
  <si>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</si>
  <si>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</si>
  <si>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</si>
  <si>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</si>
  <si>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</si>
  <si>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</si>
  <si>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</si>
  <si>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</si>
  <si>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</si>
  <si>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</si>
  <si>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</si>
  <si>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</si>
  <si>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</si>
  <si>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</si>
  <si>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</si>
  <si>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</si>
  <si>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</si>
  <si>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</si>
  <si>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</si>
  <si>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</si>
  <si>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</si>
  <si>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</si>
  <si>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</si>
  <si>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</si>
  <si>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</si>
  <si>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</si>
  <si>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</si>
  <si>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</si>
  <si>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</si>
  <si>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</si>
  <si>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</si>
  <si>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</si>
  <si>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</si>
  <si>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</si>
  <si>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</si>
  <si>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</si>
  <si>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</si>
  <si>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</si>
  <si>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</si>
  <si>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</si>
  <si>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</si>
  <si>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</si>
  <si>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</si>
  <si>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</si>
  <si>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</si>
  <si>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</si>
  <si>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</si>
  <si>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</si>
  <si>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</si>
  <si>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</si>
  <si>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</si>
  <si>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</si>
  <si>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</si>
  <si>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</si>
  <si>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</si>
  <si>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</si>
  <si>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</si>
  <si>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</si>
  <si>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</si>
  <si>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</si>
  <si>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</si>
  <si>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</si>
  <si>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</si>
  <si>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</si>
  <si>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</si>
  <si>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</si>
  <si>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</si>
  <si>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</si>
  <si>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</si>
  <si>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</si>
  <si>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</si>
  <si>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</si>
  <si>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</si>
  <si>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</si>
  <si>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</si>
  <si>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</si>
  <si>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</si>
  <si>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</si>
  <si>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</si>
  <si>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</si>
  <si>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</si>
  <si>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</si>
  <si>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</si>
  <si>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</si>
  <si>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</si>
  <si>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</si>
  <si>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</si>
  <si>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</si>
  <si>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</si>
  <si>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</si>
  <si>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</si>
  <si>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</si>
  <si>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</si>
  <si>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</si>
  <si>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</si>
  <si>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</si>
  <si>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</si>
  <si>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</si>
  <si>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</si>
  <si>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</si>
  <si>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</si>
  <si>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</si>
  <si>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</si>
  <si>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</si>
  <si>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</si>
  <si>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</si>
  <si>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</si>
  <si>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</si>
  <si>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</si>
  <si>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</si>
  <si>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</si>
  <si>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</si>
  <si>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</si>
  <si>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</si>
  <si>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</si>
  <si>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</si>
  <si>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</si>
  <si>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</si>
  <si>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</si>
  <si>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</si>
  <si>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</si>
  <si>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</si>
  <si>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</si>
  <si>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</si>
  <si>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</si>
  <si>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</si>
  <si>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</si>
  <si>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</si>
  <si>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</si>
  <si>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</si>
  <si>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</si>
  <si>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</si>
  <si>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</si>
  <si>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</si>
  <si>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</si>
  <si>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</si>
  <si>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</si>
  <si>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</si>
  <si>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</si>
  <si>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</si>
  <si>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</si>
  <si>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</si>
  <si>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</si>
  <si>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</si>
  <si>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</si>
  <si>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</si>
  <si>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</si>
  <si>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</si>
  <si>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</si>
  <si>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</si>
  <si>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</si>
  <si>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</si>
  <si>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</si>
  <si>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</si>
  <si>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</si>
  <si>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</si>
  <si>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</si>
  <si>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</si>
  <si>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</si>
  <si>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</si>
  <si>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</si>
  <si>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</si>
  <si>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</si>
  <si>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</si>
  <si>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</si>
  <si>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</si>
  <si>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</si>
  <si>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</si>
  <si>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</si>
  <si>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</si>
  <si>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</si>
  <si>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</si>
  <si>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</si>
  <si>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</si>
  <si>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</si>
  <si>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</si>
  <si>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</si>
  <si>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</si>
  <si>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</si>
  <si>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</si>
  <si>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</si>
  <si>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</si>
  <si>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</si>
  <si>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</si>
  <si>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</si>
  <si>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</si>
  <si>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</si>
  <si>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</si>
  <si>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</si>
  <si>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</si>
  <si>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</si>
  <si>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</si>
  <si>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</si>
  <si>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</si>
  <si>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</si>
  <si>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</si>
  <si>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</si>
  <si>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</si>
  <si>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</si>
  <si>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</si>
  <si>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</si>
  <si>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</si>
  <si>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</si>
  <si>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</si>
  <si>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</si>
  <si>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</si>
  <si>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</si>
  <si>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</si>
  <si>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</si>
  <si>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</si>
  <si>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</si>
  <si>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</si>
  <si>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</si>
  <si>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</si>
  <si>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</si>
  <si>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</si>
  <si>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</si>
  <si>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</si>
  <si>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</si>
  <si>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</si>
  <si>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</si>
  <si>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</si>
  <si>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</si>
  <si>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</si>
  <si>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</si>
  <si>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</si>
  <si>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</si>
  <si>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</si>
  <si>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</si>
  <si>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</si>
  <si>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</si>
  <si>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</si>
  <si>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</si>
  <si>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</si>
  <si>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</si>
  <si>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</si>
  <si>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</si>
  <si>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</si>
  <si>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</si>
  <si>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</si>
  <si>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</si>
  <si>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</si>
  <si>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</si>
  <si>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</si>
  <si>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</si>
  <si>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</si>
  <si>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</si>
  <si>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</si>
  <si>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</si>
  <si>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</si>
  <si>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</si>
  <si>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</si>
  <si>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</si>
  <si>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</si>
  <si>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</si>
  <si>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</si>
  <si>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</si>
  <si>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</si>
  <si>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</si>
  <si>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</si>
  <si>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</si>
  <si>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</si>
  <si>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</si>
  <si>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</si>
  <si>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</si>
  <si>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</si>
  <si>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</si>
  <si>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</si>
  <si>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</si>
  <si>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</si>
  <si>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</si>
  <si>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</si>
  <si>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</si>
  <si>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</si>
  <si>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</si>
  <si>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</si>
  <si>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</si>
  <si>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</si>
  <si>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</si>
  <si>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</si>
  <si>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</si>
  <si>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</si>
  <si>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</si>
  <si>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</si>
  <si>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</si>
  <si>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</si>
  <si>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</si>
  <si>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</si>
  <si>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</si>
  <si>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</si>
  <si>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</si>
  <si>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</si>
  <si>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</si>
  <si>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</si>
  <si>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</si>
  <si>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</si>
  <si>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</si>
  <si>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</si>
  <si>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</si>
  <si>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</si>
  <si>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</si>
  <si>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</si>
  <si>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</si>
  <si>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</si>
  <si>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</si>
  <si>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</si>
  <si>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</si>
  <si>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</si>
  <si>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</si>
  <si>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</si>
  <si>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</si>
  <si>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</si>
  <si>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</si>
  <si>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</si>
  <si>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</si>
  <si>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</si>
  <si>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</si>
  <si>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</si>
  <si>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</si>
  <si>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</si>
  <si>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</si>
  <si>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</si>
  <si>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</si>
  <si>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</si>
  <si>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</si>
  <si>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</si>
  <si>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</si>
  <si>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</si>
  <si>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</si>
  <si>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</si>
  <si>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</si>
  <si>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</si>
  <si>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</si>
  <si>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</si>
  <si>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</si>
  <si>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</si>
  <si>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</si>
  <si>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</si>
  <si>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</si>
  <si>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</si>
  <si>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</si>
  <si>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</si>
  <si>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</si>
  <si>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</si>
  <si>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</si>
  <si>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</si>
  <si>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</si>
  <si>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</si>
  <si>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</si>
  <si>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</si>
  <si>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</si>
  <si>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</si>
  <si>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</si>
  <si>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</si>
  <si>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</si>
  <si>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</si>
  <si>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</si>
  <si>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</si>
  <si>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</si>
  <si>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</si>
  <si>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</si>
  <si>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</si>
  <si>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</si>
  <si>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</si>
  <si>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</si>
  <si>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</si>
  <si>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</si>
  <si>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</si>
  <si>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</si>
  <si>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</si>
  <si>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</si>
  <si>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</si>
  <si>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</si>
  <si>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</si>
  <si>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</si>
  <si>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</si>
  <si>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</si>
  <si>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</si>
  <si>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</si>
  <si>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</si>
  <si>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</si>
  <si>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</si>
  <si>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</si>
  <si>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</si>
  <si>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</si>
  <si>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</si>
  <si>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</si>
  <si>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</si>
  <si>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</si>
  <si>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</si>
  <si>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</si>
  <si>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</si>
  <si>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</si>
  <si>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</si>
  <si>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</si>
  <si>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</si>
  <si>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</si>
  <si>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</si>
  <si>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</si>
  <si>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</si>
  <si>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</si>
  <si>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</si>
  <si>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</si>
  <si>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</si>
  <si>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</si>
  <si>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</si>
  <si>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</si>
  <si>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</si>
  <si>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</si>
  <si>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</si>
  <si>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</si>
  <si>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</si>
  <si>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</si>
  <si>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</si>
  <si>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</si>
  <si>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</si>
  <si>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</si>
  <si>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</si>
  <si>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</si>
  <si>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</si>
  <si>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</si>
  <si>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</si>
  <si>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</si>
  <si>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</si>
  <si>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</si>
  <si>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</si>
  <si>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</si>
  <si>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</si>
  <si>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</si>
  <si>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</si>
  <si>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</si>
  <si>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</si>
  <si>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</si>
  <si>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</si>
  <si>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</si>
  <si>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</si>
  <si>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</si>
  <si>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</si>
  <si>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</si>
  <si>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</si>
  <si>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</si>
  <si>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</si>
  <si>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</si>
  <si>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</si>
  <si>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</si>
  <si>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</si>
  <si>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</si>
  <si>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</si>
  <si>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</si>
  <si>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</si>
  <si>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</si>
  <si>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</si>
  <si>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</si>
  <si>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</si>
  <si>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</si>
  <si>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</si>
  <si>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</si>
  <si>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</si>
  <si>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</si>
  <si>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</si>
  <si>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</si>
  <si>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</si>
  <si>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</si>
  <si>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</si>
  <si>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</si>
  <si>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</si>
  <si>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</si>
  <si>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</si>
  <si>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</si>
  <si>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</si>
  <si>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</si>
  <si>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</si>
  <si>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</si>
  <si>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</si>
  <si>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</si>
  <si>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</si>
  <si>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</si>
  <si>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</si>
  <si>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</si>
  <si>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</si>
  <si>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</si>
  <si>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</si>
  <si>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</si>
  <si>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</si>
  <si>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</si>
  <si>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</si>
  <si>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</si>
  <si>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</si>
  <si>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</si>
  <si>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</si>
  <si>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</si>
  <si>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</si>
  <si>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</si>
  <si>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</si>
  <si>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</si>
  <si>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</si>
  <si>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</si>
  <si>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</si>
  <si>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</si>
  <si>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</si>
  <si>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</si>
  <si>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</si>
  <si>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</si>
  <si>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</si>
  <si>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</si>
  <si>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</si>
  <si>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</si>
  <si>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</si>
  <si>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</si>
  <si>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</si>
  <si>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</si>
  <si>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</si>
  <si>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</si>
  <si>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</si>
  <si>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</si>
  <si>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</si>
  <si>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</si>
  <si>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</si>
  <si>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</si>
  <si>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</si>
  <si>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</si>
  <si>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</si>
  <si>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</si>
  <si>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</si>
  <si>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</si>
  <si>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</si>
  <si>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</si>
  <si>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</si>
  <si>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</si>
  <si>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</si>
  <si>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</si>
  <si>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</si>
  <si>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</si>
  <si>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</si>
  <si>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</si>
  <si>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</si>
  <si>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</si>
  <si>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</si>
  <si>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</si>
  <si>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</si>
  <si>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</si>
  <si>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</si>
  <si>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</si>
  <si>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</si>
  <si>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</si>
  <si>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</si>
  <si>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</si>
  <si>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</si>
  <si>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</si>
  <si>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</si>
  <si>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</si>
  <si>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</si>
  <si>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</si>
  <si>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</si>
  <si>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</si>
  <si>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</si>
  <si>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</si>
  <si>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</si>
  <si>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</si>
  <si>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</si>
  <si>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</si>
  <si>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</si>
  <si>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</si>
  <si>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</si>
  <si>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</si>
  <si>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</si>
  <si>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</si>
  <si>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</si>
  <si>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</si>
  <si>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</si>
  <si>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</si>
  <si>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</si>
  <si>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</si>
  <si>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</si>
  <si>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</si>
  <si>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</si>
  <si>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</si>
  <si>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</si>
  <si>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</si>
  <si>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</si>
  <si>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</si>
  <si>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</si>
  <si>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</si>
  <si>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</si>
  <si>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</si>
  <si>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</si>
  <si>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</si>
  <si>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</si>
  <si>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</si>
  <si>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</si>
  <si>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</si>
  <si>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</si>
  <si>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</si>
  <si>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</si>
  <si>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</si>
  <si>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</si>
  <si>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</si>
  <si>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</si>
  <si>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</si>
  <si>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</si>
  <si>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</si>
  <si>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</si>
  <si>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</si>
  <si>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</si>
  <si>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</si>
  <si>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</si>
  <si>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</si>
  <si>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</si>
  <si>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</si>
  <si>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</si>
  <si>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</si>
  <si>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</si>
  <si>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</si>
  <si>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</si>
  <si>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</si>
  <si>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</si>
  <si>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</si>
  <si>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</si>
  <si>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</si>
  <si>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</si>
  <si>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</si>
  <si>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</si>
  <si>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</si>
  <si>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</si>
  <si>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</si>
  <si>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</si>
  <si>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</si>
  <si>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</si>
  <si>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</si>
  <si>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</si>
  <si>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</si>
  <si>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</si>
  <si>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</si>
  <si>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</si>
  <si>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</si>
  <si>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</si>
  <si>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</si>
  <si>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</si>
  <si>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</si>
  <si>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</si>
  <si>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</si>
  <si>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</si>
  <si>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</si>
  <si>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</si>
  <si>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</si>
  <si>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</si>
  <si>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</si>
  <si>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</si>
  <si>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</si>
  <si>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</si>
  <si>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</si>
  <si>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</si>
  <si>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</si>
  <si>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</si>
  <si>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</si>
  <si>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</si>
  <si>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</si>
  <si>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</si>
  <si>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</si>
  <si>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</si>
  <si>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</si>
  <si>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</si>
  <si>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</si>
  <si>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</si>
  <si>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</si>
  <si>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</si>
  <si>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</si>
  <si>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</si>
  <si>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</si>
  <si>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</si>
  <si>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</si>
  <si>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</si>
  <si>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</si>
  <si>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</si>
  <si>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</si>
  <si>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</si>
  <si>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</si>
  <si>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</si>
  <si>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</si>
  <si>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</si>
  <si>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</si>
  <si>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</si>
  <si>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</si>
  <si>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</si>
  <si>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</si>
  <si>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</si>
  <si>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</si>
  <si>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</si>
  <si>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</si>
  <si>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</si>
  <si>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</si>
  <si>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</si>
  <si>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</si>
  <si>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</si>
  <si>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</si>
  <si>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</si>
  <si>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</si>
  <si>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</si>
  <si>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</si>
  <si>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</si>
  <si>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</si>
  <si>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</si>
  <si>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</si>
  <si>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</si>
  <si>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</si>
  <si>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</si>
  <si>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</si>
  <si>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</si>
  <si>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</si>
  <si>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</si>
  <si>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</si>
  <si>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</si>
  <si>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</si>
  <si>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</si>
  <si>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</si>
  <si>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</si>
  <si>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</si>
  <si>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</si>
  <si>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</si>
  <si>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</si>
  <si>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</si>
  <si>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</si>
  <si>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</si>
  <si>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</si>
  <si>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</si>
  <si>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</si>
  <si>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</si>
  <si>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</si>
  <si>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</si>
  <si>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</si>
  <si>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</si>
  <si>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</si>
  <si>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</si>
  <si>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</si>
  <si>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</si>
  <si>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</si>
  <si>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</si>
  <si>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</si>
  <si>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</si>
  <si>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</si>
  <si>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</si>
  <si>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</si>
  <si>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</si>
  <si>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</si>
  <si>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</si>
  <si>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</si>
  <si>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</si>
  <si>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</si>
  <si>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</si>
  <si>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</si>
  <si>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</si>
  <si>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</si>
  <si>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</si>
  <si>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</si>
  <si>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</si>
  <si>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</si>
  <si>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</si>
  <si>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</si>
  <si>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</si>
  <si>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</si>
  <si>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</si>
  <si>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</si>
  <si>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</si>
  <si>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</si>
  <si>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</si>
  <si>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</si>
  <si>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</si>
  <si>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</si>
  <si>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</si>
  <si>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</si>
  <si>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</si>
  <si>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</si>
  <si>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</si>
  <si>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</si>
  <si>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</si>
  <si>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</si>
  <si>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</si>
  <si>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</si>
  <si>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</si>
  <si>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</si>
  <si>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</si>
  <si>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</si>
  <si>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</si>
  <si>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</si>
  <si>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</si>
  <si>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</si>
  <si>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</si>
  <si>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</si>
  <si>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</si>
  <si>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</si>
  <si>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</si>
  <si>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</si>
  <si>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</si>
  <si>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</si>
  <si>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</si>
  <si>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</si>
  <si>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</si>
  <si>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</si>
  <si>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</si>
  <si>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</si>
  <si>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</si>
  <si>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</si>
  <si>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</si>
  <si>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</si>
  <si>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</si>
  <si>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</si>
  <si>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</si>
  <si>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</si>
  <si>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</si>
  <si>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</si>
  <si>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</si>
  <si>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</si>
  <si>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</si>
  <si>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</si>
  <si>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</si>
  <si>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</si>
  <si>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</si>
  <si>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</si>
  <si>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</si>
  <si>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</si>
  <si>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</si>
  <si>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</si>
  <si>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</si>
  <si>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</si>
  <si>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</si>
  <si>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</si>
  <si>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</si>
  <si>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</si>
  <si>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</si>
  <si>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</si>
  <si>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</si>
  <si>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</si>
  <si>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</si>
  <si>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</si>
  <si>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</si>
  <si>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</si>
  <si>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</si>
  <si>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</si>
  <si>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</si>
  <si>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</si>
  <si>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</si>
  <si>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</si>
  <si>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</si>
  <si>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</si>
  <si>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</si>
  <si>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</si>
  <si>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</si>
  <si>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</si>
  <si>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</si>
  <si>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</si>
  <si>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</si>
  <si>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</si>
  <si>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</si>
  <si>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</si>
  <si>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</si>
  <si>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</si>
  <si>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</si>
  <si>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</si>
  <si>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</si>
  <si>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</si>
  <si>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</si>
  <si>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</si>
  <si>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</si>
  <si>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</si>
  <si>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</si>
  <si>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</si>
  <si>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</si>
  <si>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</si>
  <si>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</si>
  <si>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</si>
  <si>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</si>
  <si>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</si>
  <si>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</si>
  <si>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</si>
  <si>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</si>
  <si>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</si>
  <si>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</si>
  <si>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</si>
  <si>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</si>
  <si>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</si>
  <si>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</si>
  <si>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</si>
  <si>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</si>
  <si>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</si>
  <si>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</si>
  <si>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</si>
  <si>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</si>
  <si>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</si>
  <si>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</si>
  <si>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</si>
  <si>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</si>
  <si>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</si>
  <si>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</si>
  <si>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</si>
  <si>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</si>
  <si>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</si>
  <si>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</si>
  <si>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</si>
  <si>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</si>
  <si>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</si>
  <si>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</si>
  <si>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</si>
  <si>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</si>
  <si>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</si>
  <si>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</si>
  <si>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</si>
  <si>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</si>
  <si>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</si>
  <si>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</si>
  <si>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</si>
  <si>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</si>
  <si>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</si>
  <si>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</si>
  <si>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</si>
  <si>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</si>
  <si>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</si>
  <si>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</si>
  <si>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</si>
  <si>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</si>
  <si>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</si>
  <si>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</si>
  <si>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</si>
  <si>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</si>
  <si>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</si>
  <si>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</si>
  <si>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</si>
  <si>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</si>
  <si>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</si>
  <si>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</si>
  <si>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</si>
  <si>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</si>
  <si>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</si>
  <si>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</si>
  <si>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</si>
  <si>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</si>
  <si>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</si>
  <si>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</si>
  <si>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</si>
  <si>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</si>
  <si>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</si>
  <si>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</si>
  <si>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</si>
  <si>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</si>
  <si>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</si>
  <si>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</si>
  <si>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</si>
  <si>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</si>
  <si>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</si>
  <si>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</si>
  <si>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</si>
  <si>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</si>
  <si>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</si>
  <si>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</si>
  <si>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</si>
  <si>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</si>
  <si>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</si>
  <si>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</si>
  <si>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</si>
  <si>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</si>
  <si>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</si>
  <si>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</si>
  <si>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</si>
  <si>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</si>
  <si>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</si>
  <si>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</si>
  <si>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</si>
  <si>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</si>
  <si>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</si>
  <si>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</si>
  <si>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</si>
  <si>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</si>
  <si>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</si>
  <si>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</si>
  <si>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</si>
  <si>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</si>
  <si>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</si>
  <si>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</si>
  <si>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</si>
  <si>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</si>
  <si>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</si>
  <si>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</si>
  <si>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</si>
  <si>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</si>
  <si>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</si>
  <si>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</si>
  <si>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</si>
  <si>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</si>
  <si>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</si>
  <si>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</si>
  <si>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</si>
  <si>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</si>
  <si>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</si>
  <si>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</si>
  <si>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</si>
  <si>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</si>
  <si>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</si>
  <si>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</si>
  <si>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</si>
  <si>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</si>
  <si>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</si>
  <si>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</si>
  <si>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</si>
  <si>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</si>
  <si>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</si>
  <si>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</si>
  <si>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</si>
  <si>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</si>
  <si>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</si>
  <si>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</si>
  <si>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</si>
  <si>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</si>
  <si>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</si>
  <si>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</si>
  <si>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</si>
  <si>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</si>
  <si>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</si>
  <si>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</si>
  <si>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</si>
  <si>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</si>
  <si>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</si>
  <si>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</si>
  <si>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</si>
  <si>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</si>
  <si>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</si>
  <si>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</si>
  <si>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</si>
  <si>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</si>
  <si>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</si>
  <si>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</si>
  <si>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</si>
  <si>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</si>
  <si>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</si>
  <si>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</si>
  <si>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</si>
  <si>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</si>
  <si>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</si>
  <si>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</si>
  <si>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</si>
  <si>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</si>
  <si>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</si>
  <si>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</si>
  <si>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</si>
  <si>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</si>
  <si>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</si>
  <si>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</si>
  <si>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</si>
  <si>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</si>
  <si>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</si>
  <si>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</si>
  <si>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</si>
  <si>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</si>
  <si>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</si>
  <si>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</si>
  <si>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</si>
  <si>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</si>
  <si>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</si>
  <si>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</si>
  <si>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</si>
  <si>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</si>
  <si>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</si>
  <si>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</si>
  <si>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</si>
  <si>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</si>
  <si>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</si>
  <si>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</si>
  <si>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</si>
  <si>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</si>
  <si>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</si>
  <si>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</si>
  <si>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</si>
  <si>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</si>
  <si>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</si>
  <si>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</si>
  <si>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</si>
  <si>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</si>
  <si>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</si>
  <si>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</si>
  <si>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</si>
  <si>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</si>
  <si>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</si>
  <si>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</si>
  <si>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</si>
  <si>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</si>
  <si>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</si>
  <si>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</si>
  <si>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</si>
  <si>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</si>
  <si>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</si>
  <si>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</si>
  <si>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</si>
  <si>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</si>
  <si>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</si>
  <si>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</si>
  <si>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</si>
  <si>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</si>
  <si>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</si>
  <si>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</si>
  <si>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</si>
  <si>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</si>
  <si>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</si>
  <si>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</si>
  <si>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</si>
  <si>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</si>
  <si>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</si>
  <si>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</si>
  <si>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</si>
  <si>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</si>
  <si>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</si>
  <si>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</si>
  <si>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</si>
  <si>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</si>
  <si>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</si>
  <si>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</si>
  <si>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</si>
  <si>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</si>
  <si>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</si>
  <si>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</si>
  <si>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</si>
  <si>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</si>
  <si>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</si>
  <si>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</si>
  <si>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</si>
  <si>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</si>
  <si>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</si>
  <si>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</si>
  <si>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</si>
  <si>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</si>
  <si>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</si>
  <si>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</si>
  <si>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</si>
  <si>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</si>
  <si>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</si>
  <si>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</si>
  <si>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</si>
  <si>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</si>
  <si>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</si>
  <si>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</si>
  <si>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</si>
  <si>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</si>
  <si>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</si>
  <si>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</si>
  <si>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</si>
  <si>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</si>
  <si>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</si>
  <si>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</si>
  <si>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</si>
  <si>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</si>
  <si>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</si>
  <si>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</si>
  <si>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</si>
  <si>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</si>
  <si>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</si>
  <si>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</si>
  <si>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</si>
  <si>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</si>
  <si>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</si>
  <si>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</si>
  <si>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</si>
  <si>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</si>
  <si>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</si>
  <si>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</si>
  <si>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</si>
  <si>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</si>
  <si>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</si>
  <si>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</si>
  <si>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</si>
  <si>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</si>
  <si>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</si>
  <si>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</si>
  <si>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</si>
  <si>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</si>
  <si>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</si>
  <si>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</si>
  <si>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</si>
  <si>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</si>
  <si>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</si>
  <si>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</si>
  <si>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</si>
  <si>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</si>
  <si>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</si>
  <si>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</si>
  <si>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</si>
  <si>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</si>
  <si>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</si>
  <si>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</si>
  <si>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</si>
  <si>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</si>
  <si>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</si>
  <si>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</si>
  <si>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</si>
  <si>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</si>
  <si>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</si>
  <si>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</si>
  <si>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</si>
  <si>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</si>
  <si>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</si>
  <si>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</si>
  <si>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</si>
  <si>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</si>
  <si>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</si>
  <si>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</si>
  <si>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</si>
  <si>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</si>
  <si>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</si>
  <si>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</si>
  <si>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</si>
  <si>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</si>
  <si>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</si>
  <si>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</si>
  <si>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</si>
  <si>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</si>
  <si>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</si>
  <si>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</si>
  <si>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</si>
  <si>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</si>
  <si>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</si>
  <si>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</si>
  <si>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</si>
  <si>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</si>
  <si>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</si>
  <si>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</si>
  <si>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</si>
  <si>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</si>
  <si>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</si>
  <si>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</si>
  <si>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</si>
  <si>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</si>
  <si>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</si>
  <si>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</si>
  <si>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</si>
  <si>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</si>
  <si>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</si>
  <si>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</si>
  <si>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</si>
  <si>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</si>
  <si>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</si>
  <si>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</si>
  <si>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</si>
  <si>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</si>
  <si>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</si>
  <si>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</si>
  <si>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</si>
  <si>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</si>
  <si>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</si>
  <si>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</si>
  <si>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</si>
  <si>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</si>
  <si>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</si>
  <si>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</si>
  <si>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</si>
  <si>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</si>
  <si>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</si>
  <si>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</si>
  <si>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</si>
  <si>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</si>
  <si>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</si>
  <si>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</si>
  <si>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</si>
  <si>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</si>
  <si>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</si>
  <si>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</si>
  <si>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</si>
  <si>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</si>
  <si>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</si>
  <si>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</si>
  <si>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</si>
  <si>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</si>
  <si>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</si>
  <si>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</si>
  <si>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</si>
  <si>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</si>
  <si>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</si>
  <si>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</si>
  <si>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</si>
  <si>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</si>
  <si>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</si>
  <si>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</si>
  <si>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</si>
  <si>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</si>
  <si>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</si>
  <si>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</si>
  <si>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</si>
  <si>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</si>
  <si>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</si>
  <si>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</si>
  <si>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</si>
  <si>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</si>
  <si>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</si>
  <si>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</si>
  <si>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</si>
  <si>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</si>
  <si>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</si>
  <si>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</si>
  <si>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</si>
  <si>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</si>
  <si>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</si>
  <si>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</si>
  <si>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</si>
  <si>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</si>
  <si>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</si>
  <si>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</si>
  <si>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</si>
  <si>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</si>
  <si>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</si>
  <si>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</si>
  <si>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</si>
  <si>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</si>
  <si>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</si>
  <si>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</si>
  <si>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</si>
  <si>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</si>
  <si>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</si>
  <si>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</si>
  <si>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</si>
  <si>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</si>
  <si>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</si>
  <si>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</si>
  <si>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</si>
  <si>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</si>
  <si>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</si>
  <si>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</si>
  <si>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</si>
  <si>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</si>
  <si>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</si>
  <si>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</si>
  <si>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</si>
  <si>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</si>
  <si>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</si>
  <si>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</si>
  <si>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</si>
  <si>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</si>
  <si>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</si>
  <si>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</si>
  <si>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</si>
  <si>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</si>
  <si>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</si>
  <si>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</si>
  <si>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</si>
  <si>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</si>
  <si>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</si>
  <si>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</si>
  <si>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</si>
  <si>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</si>
  <si>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</si>
  <si>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</si>
  <si>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</si>
  <si>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</si>
  <si>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</si>
  <si>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</si>
  <si>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</si>
  <si>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</si>
  <si>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</si>
  <si>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</si>
  <si>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</si>
  <si>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</si>
  <si>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</si>
  <si>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</si>
  <si>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</si>
  <si>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</si>
  <si>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</si>
  <si>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</si>
  <si>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</si>
  <si>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</si>
  <si>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</si>
  <si>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</si>
  <si>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</si>
  <si>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</si>
  <si>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</si>
  <si>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</si>
  <si>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</si>
  <si>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</si>
  <si>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</si>
  <si>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</si>
  <si>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</si>
  <si>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</si>
  <si>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</si>
  <si>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</si>
  <si>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</si>
  <si>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</si>
  <si>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</si>
  <si>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</si>
  <si>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</si>
  <si>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</si>
  <si>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</si>
  <si>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</si>
  <si>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</si>
  <si>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</si>
  <si>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</si>
  <si>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</si>
  <si>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</si>
  <si>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</si>
  <si>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</si>
  <si>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</si>
  <si>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</si>
  <si>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</si>
  <si>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</si>
  <si>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</si>
  <si>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</si>
  <si>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</si>
  <si>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</si>
  <si>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</si>
  <si>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</si>
  <si>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</si>
  <si>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</si>
  <si>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</si>
  <si>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</si>
  <si>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</si>
  <si>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</si>
  <si>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</si>
  <si>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</si>
  <si>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</si>
  <si>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</si>
  <si>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</si>
  <si>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</si>
  <si>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</si>
  <si>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</si>
  <si>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</si>
  <si>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</si>
  <si>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</si>
  <si>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</si>
  <si>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</si>
  <si>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</si>
  <si>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</si>
  <si>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</si>
  <si>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</si>
  <si>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</si>
  <si>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</si>
  <si>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</si>
  <si>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</si>
  <si>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</si>
  <si>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</si>
  <si>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</si>
  <si>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</si>
  <si>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</si>
  <si>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</si>
  <si>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</si>
  <si>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</si>
  <si>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</si>
  <si>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</si>
  <si>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</si>
  <si>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</si>
  <si>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</si>
  <si>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</si>
  <si>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</si>
  <si>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</si>
  <si>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</si>
  <si>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</si>
  <si>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</si>
  <si>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</si>
  <si>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</si>
  <si>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</si>
  <si>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</si>
  <si>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</si>
  <si>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</si>
  <si>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</si>
  <si>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</si>
  <si>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</si>
  <si>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</si>
  <si>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</si>
  <si>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</si>
  <si>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</si>
  <si>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</si>
  <si>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</si>
  <si>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</si>
  <si>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</si>
  <si>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</si>
  <si>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</si>
  <si>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</si>
  <si>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</si>
  <si>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</si>
  <si>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</si>
  <si>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</si>
  <si>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</si>
  <si>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</si>
  <si>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</si>
  <si>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</si>
  <si>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</si>
  <si>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</si>
  <si>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</si>
  <si>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</si>
  <si>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</si>
  <si>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</si>
  <si>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</si>
  <si>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</si>
  <si>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</si>
  <si>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</si>
  <si>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</si>
  <si>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</si>
  <si>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</si>
  <si>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</si>
  <si>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</si>
  <si>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</si>
  <si>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</si>
  <si>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</si>
  <si>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</si>
  <si>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</si>
  <si>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</si>
  <si>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</si>
  <si>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</si>
  <si>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</si>
  <si>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</si>
  <si>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</si>
  <si>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</si>
  <si>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</si>
  <si>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</si>
  <si>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</si>
  <si>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</si>
  <si>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</si>
  <si>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</si>
  <si>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</si>
  <si>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</si>
  <si>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</si>
  <si>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</si>
  <si>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</si>
  <si>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</si>
  <si>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</si>
  <si>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</si>
  <si>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</si>
  <si>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</si>
  <si>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</si>
  <si>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</si>
  <si>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</si>
  <si>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</si>
  <si>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</si>
  <si>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</si>
  <si>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</si>
  <si>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</si>
  <si>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</si>
  <si>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</si>
  <si>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</si>
  <si>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</si>
  <si>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</si>
  <si>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</si>
  <si>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</si>
  <si>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</si>
  <si>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</si>
  <si>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</si>
  <si>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</si>
  <si>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</si>
  <si>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</si>
  <si>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</si>
  <si>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</si>
  <si>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</si>
  <si>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</si>
  <si>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</si>
  <si>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</si>
  <si>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</si>
  <si>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</si>
  <si>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</si>
  <si>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</si>
  <si>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</si>
  <si>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</si>
  <si>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</si>
  <si>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</si>
  <si>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</si>
  <si>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</si>
  <si>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</si>
  <si>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</si>
  <si>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</si>
  <si>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</si>
  <si>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</si>
  <si>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</si>
  <si>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</si>
  <si>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</si>
  <si>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</si>
  <si>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</si>
  <si>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</si>
  <si>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</si>
  <si>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</si>
  <si>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</si>
  <si>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</si>
  <si>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</si>
  <si>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</si>
  <si>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</si>
  <si>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</si>
  <si>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</si>
  <si>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</si>
  <si>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</si>
  <si>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</si>
  <si>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</si>
  <si>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</si>
  <si>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</si>
  <si>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</si>
  <si>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</si>
  <si>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</si>
  <si>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</si>
  <si>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</si>
  <si>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</si>
  <si>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</si>
  <si>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</si>
  <si>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</si>
  <si>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</si>
  <si>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</si>
  <si>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</si>
  <si>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</si>
  <si>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</si>
  <si>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</si>
  <si>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</si>
  <si>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</si>
  <si>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</si>
  <si>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</si>
  <si>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</si>
  <si>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</si>
  <si>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</si>
  <si>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</si>
  <si>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</si>
  <si>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</si>
  <si>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</si>
  <si>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</si>
  <si>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</si>
  <si>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</si>
  <si>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</si>
  <si>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</si>
  <si>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</si>
  <si>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</si>
  <si>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</si>
  <si>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</si>
  <si>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</si>
  <si>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</si>
  <si>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</si>
  <si>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</si>
  <si>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</si>
  <si>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</si>
  <si>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</si>
  <si>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</si>
  <si>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</si>
  <si>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</si>
  <si>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</si>
  <si>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</si>
  <si>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</si>
  <si>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</si>
  <si>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</si>
  <si>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</si>
  <si>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</si>
  <si>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</si>
  <si>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</si>
  <si>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</si>
  <si>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</si>
  <si>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</si>
  <si>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</si>
  <si>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</si>
  <si>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</si>
  <si>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</si>
  <si>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</si>
  <si>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</si>
  <si>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</si>
  <si>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</si>
  <si>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</si>
  <si>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</si>
  <si>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</si>
  <si>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</si>
  <si>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</si>
  <si>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</si>
  <si>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</si>
  <si>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</si>
  <si>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</si>
  <si>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</si>
  <si>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</si>
  <si>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</si>
  <si>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</si>
  <si>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</si>
  <si>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</si>
  <si>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</si>
  <si>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</si>
  <si>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</si>
  <si>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</si>
  <si>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</si>
  <si>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</si>
  <si>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</si>
  <si>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</si>
  <si>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</si>
  <si>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</si>
  <si>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</si>
  <si>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</si>
  <si>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</si>
  <si>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</si>
  <si>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</si>
  <si>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</si>
  <si>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</si>
  <si>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</si>
  <si>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</si>
  <si>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</si>
  <si>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</si>
  <si>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</si>
  <si>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</si>
  <si>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</si>
  <si>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</si>
  <si>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</si>
  <si>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</si>
  <si>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</si>
  <si>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</si>
  <si>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</si>
  <si>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</si>
  <si>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</si>
  <si>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</si>
  <si>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</si>
  <si>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</si>
  <si>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</si>
  <si>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</si>
  <si>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</si>
  <si>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</si>
  <si>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</si>
  <si>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</si>
  <si>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</si>
  <si>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</si>
  <si>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</si>
  <si>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</si>
  <si>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</si>
  <si>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</si>
  <si>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</si>
  <si>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</si>
  <si>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</si>
  <si>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</si>
  <si>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</si>
  <si>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</si>
  <si>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</si>
  <si>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</si>
  <si>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</si>
  <si>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</si>
  <si>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</si>
  <si>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</si>
  <si>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</si>
  <si>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</si>
  <si>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</si>
  <si>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</si>
  <si>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</si>
  <si>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</si>
  <si>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</si>
  <si>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</si>
  <si>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</si>
  <si>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</si>
  <si>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</si>
  <si>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</si>
  <si>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</si>
  <si>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</si>
  <si>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</si>
  <si>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</si>
  <si>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</si>
  <si>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</si>
  <si>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</si>
  <si>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</si>
  <si>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</si>
  <si>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</si>
  <si>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</si>
  <si>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</si>
  <si>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</si>
  <si>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</si>
  <si>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</si>
  <si>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</si>
  <si>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</si>
  <si>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</si>
  <si>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</si>
  <si>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</si>
  <si>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</si>
  <si>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</si>
  <si>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</si>
  <si>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</si>
  <si>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</si>
  <si>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</si>
  <si>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</si>
  <si>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</si>
  <si>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</si>
  <si>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 xml:space="preserve">MC1 09:09, aguarda oportunidade </t>
  </si>
  <si>
    <t>Avariada</t>
  </si>
  <si>
    <t>Deslocamento para TGR</t>
  </si>
  <si>
    <t>TVL1/TVL464/464TBR</t>
  </si>
  <si>
    <t xml:space="preserve">Descarga de dormentes 2h em TVL1 e o tempo de puder na singela </t>
  </si>
  <si>
    <t>2 (Eder e Anderson)</t>
  </si>
  <si>
    <t xml:space="preserve">Marcos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</si>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</sst>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G350" activePane="bottomRight" state="frozen"/>
      <selection pane="bottomRight" activeCell="W358" sqref="W3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1</v>
      </c>
      <c r="BI345" s="16"/>
      <c r="BJ345" s="16" t="s">
        <v>1896</v>
      </c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1897</v>
      </c>
      <c r="BK346" s="16" t="s">
        <v>1897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1898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1899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1900</v>
      </c>
      <c r="X356" s="216" t="s">
        <v>965</v>
      </c>
      <c r="Y356" s="158"/>
      <c r="Z356" s="158"/>
      <c r="AA356" s="83" t="s">
        <v>1901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(TF-520)46020</v>
      </c>
      <c r="B357" s="171">
        <v>46020</v>
      </c>
      <c r="C357" s="8">
        <f>IF(BS_CONTROLE[[#This Row],[DATA]]="","",WEEKNUM(BS_CONTROLE[[#This Row],[DATA]]))</f>
        <v>53</v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1902</v>
      </c>
      <c r="W357" s="343" t="s">
        <v>1671</v>
      </c>
      <c r="X357" s="216" t="s">
        <v>965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3" t="str">
        <f t="shared" si="11"/>
        <v/>
      </c>
    </row>
    <row r="358" spans="1:72">
      <c r="A358" s="50" t="str">
        <f>D358&amp;B358</f>
        <v>ANISIO (TF-514)46020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173"/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5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9">
      <formula>$BU6=1</formula>
    </cfRule>
  </conditionalFormatting>
  <conditionalFormatting sqref="BQ235 BQ246:BQ247 BQ6:BQ232 BQ249:BQ251 BQ258:BQ260 BQ267:BQ268 BQ280:BQ599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2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5:X522">
    <cfRule type="cellIs" dxfId="3822" priority="23349" operator="equal">
      <formula>"OPORTUNIDADE"</formula>
    </cfRule>
  </conditionalFormatting>
  <conditionalFormatting sqref="Z475:Z522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5:Z522">
    <cfRule type="cellIs" dxfId="3819" priority="23346" operator="equal">
      <formula>"OPORTUNIDADE"</formula>
    </cfRule>
  </conditionalFormatting>
  <conditionalFormatting sqref="Y1048575:Y1048576">
    <cfRule type="cellIs" dxfId="3818" priority="23231" operator="equal">
      <formula>"OPORTUNIDADE"</formula>
    </cfRule>
  </conditionalFormatting>
  <conditionalFormatting sqref="Y1048575: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3:Z548">
    <cfRule type="cellIs" dxfId="3815" priority="22966" operator="equal">
      <formula>"OPORTUNIDADE"</formula>
    </cfRule>
  </conditionalFormatting>
  <conditionalFormatting sqref="Z523:Z548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49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49">
    <cfRule type="cellIs" dxfId="3810" priority="22951" operator="equal">
      <formula>"OPORTUNIDADE"</formula>
    </cfRule>
  </conditionalFormatting>
  <conditionalFormatting sqref="Z549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49">
    <cfRule type="cellIs" dxfId="3807" priority="22948" operator="equal">
      <formula>"OPORTUNIDADE"</formula>
    </cfRule>
  </conditionalFormatting>
  <conditionalFormatting sqref="BI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8">
      <formula>$BU492=1</formula>
    </cfRule>
  </conditionalFormatting>
  <conditionalFormatting sqref="AZ525:AZ549">
    <cfRule type="expression" dxfId="3805" priority="23728">
      <formula>$BU497=1</formula>
    </cfRule>
  </conditionalFormatting>
  <conditionalFormatting sqref="BI523:BI548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1903</v>
      </c>
      <c r="D5" s="388"/>
      <c r="E5" s="388"/>
      <c r="F5" s="388"/>
      <c r="G5" s="388"/>
      <c r="H5" s="388"/>
      <c r="I5" s="388"/>
      <c r="J5" s="389"/>
      <c r="K5" s="390" t="s">
        <v>1904</v>
      </c>
      <c r="L5" s="391"/>
      <c r="M5" s="391"/>
      <c r="N5" s="391"/>
      <c r="O5" s="392" t="s">
        <v>1905</v>
      </c>
      <c r="P5" s="393"/>
      <c r="Q5" s="394"/>
    </row>
    <row r="6" spans="1:17" s="93" customFormat="1" ht="15.75" customHeight="1">
      <c r="A6" s="87" t="s">
        <v>1906</v>
      </c>
      <c r="B6" s="94" t="s">
        <v>1907</v>
      </c>
      <c r="C6" s="95" t="s">
        <v>1172</v>
      </c>
      <c r="D6" s="96" t="s">
        <v>1173</v>
      </c>
      <c r="E6" s="95" t="s">
        <v>1908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1909</v>
      </c>
      <c r="M6" s="139" t="s">
        <v>627</v>
      </c>
      <c r="N6" s="140" t="s">
        <v>1167</v>
      </c>
      <c r="O6" s="244" t="s">
        <v>1210</v>
      </c>
      <c r="P6" s="157"/>
      <c r="Q6" s="192" t="s">
        <v>1910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1</v>
      </c>
      <c r="P345" s="90"/>
      <c r="Q345" s="145" t="str">
        <f>IF($A$2=1,IF(FN_MC!BJ345="","*",FN_MC!BJ345),IF(FN_MC!BK345="","*",FN_MC!BK345))</f>
        <v xml:space="preserve">MC1 09:09, aguarda oportunidade 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1910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I1" workbookViewId="0">
      <selection activeCell="A2" sqref="A2:U3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1911</v>
      </c>
      <c r="W1" s="400"/>
      <c r="X1" s="400"/>
      <c r="Y1" s="104"/>
    </row>
    <row r="2" spans="1:25" s="100" customFormat="1" ht="11.25" customHeight="1">
      <c r="A2" s="105" t="s">
        <v>1912</v>
      </c>
      <c r="B2" s="105" t="s">
        <v>1907</v>
      </c>
      <c r="C2" s="105" t="s">
        <v>603</v>
      </c>
      <c r="D2" s="106" t="s">
        <v>1172</v>
      </c>
      <c r="E2" s="106" t="s">
        <v>1173</v>
      </c>
      <c r="F2" s="106" t="s">
        <v>1906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1913</v>
      </c>
      <c r="U2" s="108" t="s">
        <v>1175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1350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1350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180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1350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180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1350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1350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1350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1350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1350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1350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1350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1350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1350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60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1350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1350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180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1350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15.3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180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1350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>
        <f ca="1">_xlfn.XLOOKUP(G202&amp;$W$2,BS_CONTROLE[CHAVE],BS_CONTROLE[Quantidade_11],"-")</f>
        <v>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180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1350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15.3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1350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15.3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1350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15.3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15.3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1350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15.3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180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1350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15.3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180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1350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15.3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>
        <f ca="1">_xlfn.XLOOKUP(G306&amp;$W$2,BS_CONTROLE[CHAVE],BS_CONTROLE[Quantidade_11],"-")</f>
        <v>0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1350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15.3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1350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1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1350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15.3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60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180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1350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1350</v>
      </c>
      <c r="X343" s="112">
        <f ca="1">_xlfn.XLOOKUP(G343&amp;$X$2,BS_CONTROLE[CHAVE],BS_CONTROLE[Quantidade_11],"-")</f>
        <v>0</v>
      </c>
    </row>
    <row r="344" spans="1:24" s="113" customFormat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0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TCS-TGR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PDM - DESCARGA - DORMENTE</v>
      </c>
      <c r="I353" s="110" t="str">
        <f>IF(FN_MC!H356="","*",FN_MC!H356)</f>
        <v>TCS2</v>
      </c>
      <c r="J353" s="110" t="str">
        <f>IF(FN_MC!I356="","*",FN_MC!I356)</f>
        <v>TGR2</v>
      </c>
      <c r="K353" s="110" t="str">
        <f>IF(FN_MC!M356="","*",FN_MC!M356)</f>
        <v>TVL</v>
      </c>
      <c r="L353" s="110" t="str">
        <f>IF(FN_MC!N356="","*",FN_MC!N356)</f>
        <v>TVL1/TVL464/464TBR</v>
      </c>
      <c r="M353" s="111">
        <f>IF(FN_MC!J356="","*",FN_MC!J356)</f>
        <v>74</v>
      </c>
      <c r="N353" s="288">
        <f>IF(FN_MC!K356="","*",FN_MC!K356)</f>
        <v>450.8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8.3333333333333329E-2</v>
      </c>
      <c r="S353" s="110" t="str">
        <f>IF(FN_MC!Q356="","*",CONCATENATE(FN_MC!Q356," ",FN_MC!R356))</f>
        <v>1000 Nº DE DORMENTES</v>
      </c>
      <c r="T353" s="110" t="str">
        <f>IF(FN_MC!V356="","*",FN_MC!V356)</f>
        <v>Cleyton</v>
      </c>
      <c r="U353" s="110" t="str">
        <f>IF(FN_MC!W356="","*",FN_MC!W356)</f>
        <v xml:space="preserve">Descarga de dormentes 2h em TVL1 e o tempo de puder na singela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*</v>
      </c>
      <c r="D354" s="110" t="str">
        <f>IF(FN_MC!S357="","*",FN_MC!S357)</f>
        <v>FERRONORTE</v>
      </c>
      <c r="E354" s="110" t="str">
        <f>IF(FN_MC!T357="","*",FN_MC!T357)</f>
        <v>TMI-TCS</v>
      </c>
      <c r="F354" s="110">
        <f>IF(FN_MC!B357="","*",FN_MC!B357)</f>
        <v>46020</v>
      </c>
      <c r="G354" s="110" t="str">
        <f>IF(FN_MC!D357="","*",FN_MC!D357)</f>
        <v>MARCOS (TF-520)</v>
      </c>
      <c r="H354" s="110" t="str">
        <f>IF(FN_MC!F357="","*",FN_MC!F357)</f>
        <v>PDM - SOLDA</v>
      </c>
      <c r="I354" s="110" t="str">
        <f>IF(FN_MC!H357="","*",FN_MC!H357)</f>
        <v>TID201</v>
      </c>
      <c r="J354" s="110" t="str">
        <f>IF(FN_MC!I357="","*",FN_MC!I357)</f>
        <v>-</v>
      </c>
      <c r="K354" s="110" t="str">
        <f>IF(FN_MC!M357="","*",FN_MC!M357)</f>
        <v>TID-TVI</v>
      </c>
      <c r="L354" s="110" t="str">
        <f>IF(FN_MC!N357="","*",FN_MC!N357)</f>
        <v>TID201</v>
      </c>
      <c r="M354" s="111">
        <f>IF(FN_MC!J357="","*",FN_MC!J357)</f>
        <v>74</v>
      </c>
      <c r="N354" s="288">
        <f>IF(FN_MC!K357="","*",FN_MC!K357)</f>
        <v>196.1</v>
      </c>
      <c r="O354" s="288" t="str">
        <f>IF(FN_MC!L357="","*",FN_MC!L357)</f>
        <v>-</v>
      </c>
      <c r="P354" s="111"/>
      <c r="Q354" s="128">
        <f>IF(FN_MC!O357="","*",FN_MC!O357)</f>
        <v>0.39583333333333331</v>
      </c>
      <c r="R354" s="128">
        <f>IF(FN_MC!P357="","*",FN_MC!P357)</f>
        <v>8.3333333333333329E-2</v>
      </c>
      <c r="S354" s="110" t="str">
        <f>IF(FN_MC!Q357="","*",CONCATENATE(FN_MC!Q357," ",FN_MC!R357))</f>
        <v>2 Nº DE SOLDA</v>
      </c>
      <c r="T354" s="110" t="str">
        <f>IF(FN_MC!V357="","*",FN_MC!V357)</f>
        <v xml:space="preserve">Marcos </v>
      </c>
      <c r="U354" s="110" t="str">
        <f>IF(FN_MC!W357="","*",FN_MC!W357)</f>
        <v>Solda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FERRONORTE</v>
      </c>
      <c r="E355" s="110" t="str">
        <f>IF(FN_MC!T358="","*",FN_MC!T358)</f>
        <v>TMI-TCS</v>
      </c>
      <c r="F355" s="110">
        <f>IF(FN_MC!B358="","*",FN_MC!B358)</f>
        <v>46020</v>
      </c>
      <c r="G355" s="110" t="str">
        <f>IF(FN_MC!D358="","*",FN_MC!D358)</f>
        <v>ANISIO (TF-514)</v>
      </c>
      <c r="H355" s="110" t="str">
        <f>IF(FN_MC!F358="","*",FN_MC!F358)</f>
        <v>PDM - SUBSTITUIÇÃO - TRILHO</v>
      </c>
      <c r="I355" s="110" t="str">
        <f>IF(FN_MC!H358="","*",FN_MC!H358)</f>
        <v>*</v>
      </c>
      <c r="J355" s="110" t="str">
        <f>IF(FN_MC!I358="","*",FN_MC!I358)</f>
        <v>-</v>
      </c>
      <c r="K355" s="110" t="str">
        <f>IF(FN_MC!M358="","*",FN_MC!M358)</f>
        <v>TQI-TSP</v>
      </c>
      <c r="L355" s="110" t="str">
        <f>IF(FN_MC!N358="","*",FN_MC!N358)</f>
        <v>TQIK73</v>
      </c>
      <c r="M355" s="111">
        <f>IF(FN_MC!J358="","*",FN_MC!J358)</f>
        <v>74</v>
      </c>
      <c r="N355" s="288">
        <f>IF(FN_MC!K358="","*",FN_MC!K358)</f>
        <v>63.3</v>
      </c>
      <c r="O355" s="288" t="str">
        <f>IF(FN_MC!L358="","*",FN_MC!L358)</f>
        <v>-</v>
      </c>
      <c r="P355" s="111"/>
      <c r="Q355" s="128">
        <f>IF(FN_MC!O358="","*",FN_MC!O358)</f>
        <v>0.39583333333333331</v>
      </c>
      <c r="R355" s="128">
        <f>IF(FN_MC!P358="","*",FN_MC!P358)</f>
        <v>4.1666666666666664E-2</v>
      </c>
      <c r="S355" s="110" t="str">
        <f>IF(FN_MC!Q358="","*",CONCATENATE(FN_MC!Q358," ",FN_MC!R358))</f>
        <v>12 M</v>
      </c>
      <c r="T355" s="110" t="str">
        <f>IF(FN_MC!V358="","*",FN_MC!V358)</f>
        <v>Anisio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1914</v>
      </c>
    </row>
  </sheetData>
  <autoFilter ref="A2:Y3002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1915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1916</v>
      </c>
      <c r="C4" s="318" t="s">
        <v>1917</v>
      </c>
      <c r="D4" s="318" t="s">
        <v>1918</v>
      </c>
      <c r="E4" s="318" t="s">
        <v>1919</v>
      </c>
      <c r="F4" s="318" t="s">
        <v>6</v>
      </c>
      <c r="G4" s="318" t="s">
        <v>1920</v>
      </c>
      <c r="H4" s="191"/>
    </row>
    <row r="5" spans="1:8">
      <c r="A5" s="191"/>
      <c r="B5" s="319" t="s">
        <v>1921</v>
      </c>
      <c r="C5" s="319">
        <v>309525</v>
      </c>
      <c r="D5" s="319" t="s">
        <v>1922</v>
      </c>
      <c r="E5" s="319" t="s">
        <v>845</v>
      </c>
      <c r="F5" s="319" t="s">
        <v>1923</v>
      </c>
      <c r="G5" s="320">
        <v>46296</v>
      </c>
      <c r="H5" s="191"/>
    </row>
    <row r="6" spans="1:8">
      <c r="A6" s="191"/>
      <c r="B6" s="319" t="s">
        <v>1924</v>
      </c>
      <c r="C6" s="319">
        <v>256875</v>
      </c>
      <c r="D6" s="319" t="s">
        <v>1925</v>
      </c>
      <c r="E6" s="319" t="s">
        <v>845</v>
      </c>
      <c r="F6" s="319" t="s">
        <v>1923</v>
      </c>
      <c r="G6" s="320">
        <v>46296</v>
      </c>
      <c r="H6" s="191"/>
    </row>
    <row r="7" spans="1:8">
      <c r="A7" s="191"/>
      <c r="B7" s="319" t="s">
        <v>1926</v>
      </c>
      <c r="C7" s="319">
        <v>257278</v>
      </c>
      <c r="D7" s="319" t="s">
        <v>1927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1928</v>
      </c>
      <c r="C8" s="319">
        <v>261794</v>
      </c>
      <c r="D8" s="319" t="s">
        <v>1929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1930</v>
      </c>
      <c r="C9" s="319">
        <v>257033</v>
      </c>
      <c r="D9" s="319" t="s">
        <v>1931</v>
      </c>
      <c r="E9" s="319" t="s">
        <v>836</v>
      </c>
      <c r="F9" s="319" t="s">
        <v>192</v>
      </c>
      <c r="G9" s="319" t="s">
        <v>1932</v>
      </c>
      <c r="H9" s="191"/>
    </row>
    <row r="10" spans="1:8">
      <c r="A10" s="191"/>
      <c r="B10" s="319" t="s">
        <v>1933</v>
      </c>
      <c r="C10" s="319">
        <v>396578</v>
      </c>
      <c r="D10" s="319" t="s">
        <v>1934</v>
      </c>
      <c r="E10" s="319" t="s">
        <v>836</v>
      </c>
      <c r="F10" s="319" t="s">
        <v>192</v>
      </c>
      <c r="G10" s="319" t="s">
        <v>1932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1935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1936</v>
      </c>
      <c r="E3" s="315" t="s">
        <v>1937</v>
      </c>
      <c r="F3" s="315" t="s">
        <v>1938</v>
      </c>
      <c r="G3" s="315" t="s">
        <v>1939</v>
      </c>
      <c r="H3" s="315" t="s">
        <v>1940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1941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1942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1158</v>
      </c>
      <c r="D2" s="95" t="s">
        <v>596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>
        <f>IF(FN_MC!B357="","*",FN_MC!B357)</f>
        <v>46020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*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2025-12-28T12:18:53Z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